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TAX BURDEN" sheetId="1" r:id="rId1"/>
  </sheets>
  <externalReferences>
    <externalReference r:id="rId2"/>
    <externalReference r:id="rId3"/>
  </externalReferences>
  <definedNames>
    <definedName name="\0" localSheetId="0">'TAX BURDEN'!#REF!</definedName>
    <definedName name="\0">[1]YC2017!#REF!</definedName>
    <definedName name="\2" localSheetId="0">[2]YC97!#REF!</definedName>
    <definedName name="\2">[2]YC97!#REF!</definedName>
    <definedName name="\a" localSheetId="0">'TAX BURDEN'!#REF!</definedName>
    <definedName name="\a">[1]YC2017!#REF!</definedName>
    <definedName name="\b" localSheetId="0">'TAX BURDEN'!#REF!</definedName>
    <definedName name="\b">[1]YC2017!#REF!</definedName>
    <definedName name="\c" localSheetId="0">'TAX BURDEN'!#REF!</definedName>
    <definedName name="\c">[1]YC2017!#REF!</definedName>
    <definedName name="\d" localSheetId="0">#N/A</definedName>
    <definedName name="\d">[1]YC2017!#REF!</definedName>
    <definedName name="\e" localSheetId="0">'TAX BURDEN'!#REF!</definedName>
    <definedName name="\e">[1]YC2017!#REF!</definedName>
    <definedName name="\g" localSheetId="0">'TAX BURDEN'!#REF!</definedName>
    <definedName name="\g">[1]YC2017!#REF!</definedName>
    <definedName name="\h" localSheetId="0">[1]DEBTLEVY!#REF!</definedName>
    <definedName name="\h">[1]DEBTLEVY!#REF!</definedName>
    <definedName name="\i" localSheetId="0">'TAX BURDEN'!#REF!</definedName>
    <definedName name="\i">[1]DEBTLEVY!#REF!</definedName>
    <definedName name="\k" localSheetId="0">#N/A</definedName>
    <definedName name="\k">[1]DEBTLEVY!#REF!</definedName>
    <definedName name="\l" localSheetId="0">#N/A</definedName>
    <definedName name="\l">[1]DEBTLEVY!#REF!</definedName>
    <definedName name="\m" localSheetId="0">'TAX BURDEN'!#REF!</definedName>
    <definedName name="\m">[1]DEBTLEVY!#REF!</definedName>
    <definedName name="\o" localSheetId="0">'TAX BURDEN'!#REF!</definedName>
    <definedName name="\o">[1]YC2017!#REF!</definedName>
    <definedName name="\p" localSheetId="0">'TAX BURDEN'!#REF!</definedName>
    <definedName name="\p">[1]YC2017!#REF!</definedName>
    <definedName name="\q" localSheetId="0">'TAX BURDEN'!#REF!</definedName>
    <definedName name="\q">[1]YC2017!#REF!</definedName>
    <definedName name="\r" localSheetId="0">'TAX BURDEN'!#REF!</definedName>
    <definedName name="\r">[1]YC2017!#REF!</definedName>
    <definedName name="\s" localSheetId="0">'TAX BURDEN'!#REF!</definedName>
    <definedName name="\s">[1]YC2017!#REF!</definedName>
    <definedName name="\t" localSheetId="0">'TAX BURDEN'!#REF!</definedName>
    <definedName name="\t">[1]YC2017!#REF!</definedName>
    <definedName name="\u" localSheetId="0">'TAX BURDEN'!#REF!</definedName>
    <definedName name="\u">[1]YC2017!#REF!</definedName>
    <definedName name="\v" localSheetId="0">[1]YC2017!#REF!</definedName>
    <definedName name="\v">[1]YC2017!#REF!</definedName>
    <definedName name="\w" localSheetId="0">'TAX BURDEN'!#REF!</definedName>
    <definedName name="\w">[1]YC2017!#REF!</definedName>
    <definedName name="\x" localSheetId="0">'TAX BURDEN'!#REF!</definedName>
    <definedName name="\x">[1]YC2017!#REF!</definedName>
    <definedName name="\z" localSheetId="0">'TAX BURDEN'!#REF!</definedName>
    <definedName name="\z">[1]YC2017!#REF!</definedName>
    <definedName name="__FORMULA" localSheetId="0">[1]YC2017!#REF!</definedName>
    <definedName name="__FORMULA">[1]YC2017!#REF!</definedName>
    <definedName name="_xlnm._FilterDatabase" localSheetId="0" hidden="1">'TAX BURDEN'!$L$1:$L$245</definedName>
    <definedName name="_Regression_Int" localSheetId="0" hidden="1">1</definedName>
    <definedName name="FCOPY" localSheetId="0">[1]YC2017!#REF!</definedName>
    <definedName name="FCOPY">[1]YC2017!#REF!</definedName>
    <definedName name="HPCHOICE" localSheetId="0">[1]YC2017!#REF!</definedName>
    <definedName name="HPCHOICE">[1]YC2017!#REF!</definedName>
    <definedName name="MACRO" localSheetId="0">[1]YC2017!#REF!</definedName>
    <definedName name="MACRO">[1]YC2017!#REF!</definedName>
    <definedName name="MAIN" localSheetId="0">[1]YC2017!#REF!</definedName>
    <definedName name="MAIN">[1]YC2017!#REF!</definedName>
    <definedName name="MAINPT" localSheetId="0">'TAX BURDEN'!#REF!</definedName>
    <definedName name="MAINPT">[1]DEBTLEVY!#REF!</definedName>
    <definedName name="PAGE1" localSheetId="0">'TAX BURDEN'!$B$10:$T$88</definedName>
    <definedName name="PAGE2" localSheetId="0">'TAX BURDEN'!$B$89:$T$168</definedName>
    <definedName name="PAGE3" localSheetId="0">'TAX BURDEN'!$B$170:$T$243</definedName>
    <definedName name="PRINT" localSheetId="0">'TAX BURDEN'!#REF!</definedName>
    <definedName name="PRINT">[1]YC2017!#REF!</definedName>
    <definedName name="_xlnm.Print_Area" localSheetId="0">'TAX BURDEN'!$B$1:$U$238</definedName>
    <definedName name="Print_Area_MI" localSheetId="0">'TAX BURDEN'!$B$170:$T$243</definedName>
    <definedName name="_xlnm.Print_Titles" localSheetId="0">'TAX BURDEN'!$B:$C,'TAX BURDEN'!$1:$9</definedName>
    <definedName name="Print_Titles_MI" localSheetId="0">'TAX BURDEN'!$1:$8</definedName>
    <definedName name="Print_Titles_MI">[1]DEBTLEVY!$A$1:$IV$5,[1]DEBTLEVY!$A$1:$B$65536</definedName>
    <definedName name="SIDELABEL" localSheetId="0">'TAX BURDEN'!$B$1:$C$1</definedName>
    <definedName name="SIDELABEL">[1]DEBTLEVY!#REF!</definedName>
    <definedName name="VIEW" localSheetId="0">[1]YC2017!#REF!</definedName>
    <definedName name="VIEW">[1]YC2017!#REF!</definedName>
  </definedNames>
  <calcPr calcId="145621" fullCalcOnLoad="1"/>
</workbook>
</file>

<file path=xl/calcChain.xml><?xml version="1.0" encoding="utf-8"?>
<calcChain xmlns="http://schemas.openxmlformats.org/spreadsheetml/2006/main">
  <c r="U226" i="1" l="1"/>
  <c r="T226" i="1"/>
  <c r="S226" i="1"/>
  <c r="R226" i="1"/>
  <c r="Q226" i="1"/>
  <c r="P226" i="1"/>
  <c r="O226" i="1"/>
  <c r="N226" i="1"/>
  <c r="M226" i="1"/>
  <c r="L226" i="1"/>
  <c r="K226" i="1"/>
  <c r="G226" i="1"/>
  <c r="E226" i="1"/>
  <c r="J226" i="1" s="1"/>
  <c r="U224" i="1"/>
  <c r="T224" i="1"/>
  <c r="S224" i="1"/>
  <c r="R224" i="1"/>
  <c r="Q224" i="1"/>
  <c r="P224" i="1"/>
  <c r="O224" i="1"/>
  <c r="N224" i="1"/>
  <c r="M224" i="1"/>
  <c r="L224" i="1"/>
  <c r="K224" i="1"/>
  <c r="J224" i="1"/>
  <c r="G224" i="1"/>
  <c r="E224" i="1"/>
  <c r="U223" i="1"/>
  <c r="T223" i="1"/>
  <c r="S223" i="1"/>
  <c r="R223" i="1"/>
  <c r="Q223" i="1"/>
  <c r="P223" i="1"/>
  <c r="O223" i="1"/>
  <c r="N223" i="1"/>
  <c r="M223" i="1"/>
  <c r="L223" i="1"/>
  <c r="K223" i="1"/>
  <c r="U221" i="1"/>
  <c r="T221" i="1"/>
  <c r="S221" i="1"/>
  <c r="R221" i="1"/>
  <c r="Q221" i="1"/>
  <c r="P221" i="1"/>
  <c r="O221" i="1"/>
  <c r="N221" i="1"/>
  <c r="M221" i="1"/>
  <c r="L221" i="1"/>
  <c r="K221" i="1"/>
  <c r="G221" i="1"/>
  <c r="E221" i="1"/>
  <c r="J221" i="1" s="1"/>
  <c r="U220" i="1"/>
  <c r="T220" i="1"/>
  <c r="S220" i="1"/>
  <c r="R220" i="1"/>
  <c r="Q220" i="1"/>
  <c r="P220" i="1"/>
  <c r="O220" i="1"/>
  <c r="N220" i="1"/>
  <c r="M220" i="1"/>
  <c r="L220" i="1"/>
  <c r="K220" i="1"/>
  <c r="U218" i="1"/>
  <c r="T218" i="1"/>
  <c r="S218" i="1"/>
  <c r="R218" i="1"/>
  <c r="Q218" i="1"/>
  <c r="P218" i="1"/>
  <c r="O218" i="1"/>
  <c r="N218" i="1"/>
  <c r="M218" i="1"/>
  <c r="L218" i="1"/>
  <c r="K218" i="1"/>
  <c r="G218" i="1"/>
  <c r="E218" i="1"/>
  <c r="J218" i="1" s="1"/>
  <c r="U216" i="1"/>
  <c r="T216" i="1"/>
  <c r="S216" i="1"/>
  <c r="R216" i="1"/>
  <c r="Q216" i="1"/>
  <c r="P216" i="1"/>
  <c r="O216" i="1"/>
  <c r="N216" i="1"/>
  <c r="M216" i="1"/>
  <c r="L216" i="1"/>
  <c r="K216" i="1"/>
  <c r="J216" i="1"/>
  <c r="G216" i="1"/>
  <c r="E216" i="1"/>
  <c r="U214" i="1"/>
  <c r="T214" i="1"/>
  <c r="S214" i="1"/>
  <c r="R214" i="1"/>
  <c r="Q214" i="1"/>
  <c r="P214" i="1"/>
  <c r="O214" i="1"/>
  <c r="N214" i="1"/>
  <c r="M214" i="1"/>
  <c r="L214" i="1"/>
  <c r="K214" i="1"/>
  <c r="G214" i="1"/>
  <c r="E214" i="1"/>
  <c r="J214" i="1" s="1"/>
  <c r="U212" i="1"/>
  <c r="T212" i="1"/>
  <c r="S212" i="1"/>
  <c r="R212" i="1"/>
  <c r="Q212" i="1"/>
  <c r="P212" i="1"/>
  <c r="O212" i="1"/>
  <c r="N212" i="1"/>
  <c r="M212" i="1"/>
  <c r="L212" i="1"/>
  <c r="K212" i="1"/>
  <c r="J212" i="1"/>
  <c r="G212" i="1"/>
  <c r="E212" i="1"/>
  <c r="U211" i="1"/>
  <c r="T211" i="1"/>
  <c r="S211" i="1"/>
  <c r="R211" i="1"/>
  <c r="Q211" i="1"/>
  <c r="P211" i="1"/>
  <c r="O211" i="1"/>
  <c r="N211" i="1"/>
  <c r="M211" i="1"/>
  <c r="L211" i="1"/>
  <c r="K211" i="1"/>
  <c r="U209" i="1"/>
  <c r="T209" i="1"/>
  <c r="S209" i="1"/>
  <c r="R209" i="1"/>
  <c r="Q209" i="1"/>
  <c r="P209" i="1"/>
  <c r="O209" i="1"/>
  <c r="N209" i="1"/>
  <c r="M209" i="1"/>
  <c r="L209" i="1"/>
  <c r="K209" i="1"/>
  <c r="G209" i="1"/>
  <c r="E209" i="1"/>
  <c r="J209" i="1" s="1"/>
  <c r="U208" i="1"/>
  <c r="T208" i="1"/>
  <c r="S208" i="1"/>
  <c r="R208" i="1"/>
  <c r="Q208" i="1"/>
  <c r="P208" i="1"/>
  <c r="O208" i="1"/>
  <c r="N208" i="1"/>
  <c r="M208" i="1"/>
  <c r="L208" i="1"/>
  <c r="K208" i="1"/>
  <c r="H208" i="1"/>
  <c r="U206" i="1"/>
  <c r="T206" i="1"/>
  <c r="S206" i="1"/>
  <c r="R206" i="1"/>
  <c r="Q206" i="1"/>
  <c r="P206" i="1"/>
  <c r="O206" i="1"/>
  <c r="N206" i="1"/>
  <c r="M206" i="1"/>
  <c r="L206" i="1"/>
  <c r="K206" i="1"/>
  <c r="G206" i="1"/>
  <c r="J206" i="1" s="1"/>
  <c r="E206" i="1"/>
  <c r="U204" i="1"/>
  <c r="T204" i="1"/>
  <c r="S204" i="1"/>
  <c r="R204" i="1"/>
  <c r="Q204" i="1"/>
  <c r="P204" i="1"/>
  <c r="O204" i="1"/>
  <c r="N204" i="1"/>
  <c r="M204" i="1"/>
  <c r="L204" i="1"/>
  <c r="K204" i="1"/>
  <c r="G204" i="1"/>
  <c r="E204" i="1"/>
  <c r="J204" i="1" s="1"/>
  <c r="U203" i="1"/>
  <c r="T203" i="1"/>
  <c r="S203" i="1"/>
  <c r="R203" i="1"/>
  <c r="Q203" i="1"/>
  <c r="P203" i="1"/>
  <c r="O203" i="1"/>
  <c r="N203" i="1"/>
  <c r="M203" i="1"/>
  <c r="L203" i="1"/>
  <c r="K203" i="1"/>
  <c r="U201" i="1"/>
  <c r="T201" i="1"/>
  <c r="S201" i="1"/>
  <c r="R201" i="1"/>
  <c r="Q201" i="1"/>
  <c r="P201" i="1"/>
  <c r="O201" i="1"/>
  <c r="N201" i="1"/>
  <c r="M201" i="1"/>
  <c r="L201" i="1"/>
  <c r="K201" i="1"/>
  <c r="G201" i="1"/>
  <c r="E201" i="1"/>
  <c r="J201" i="1" s="1"/>
  <c r="U199" i="1"/>
  <c r="T199" i="1"/>
  <c r="S199" i="1"/>
  <c r="R199" i="1"/>
  <c r="Q199" i="1"/>
  <c r="P199" i="1"/>
  <c r="O199" i="1"/>
  <c r="N199" i="1"/>
  <c r="M199" i="1"/>
  <c r="L199" i="1"/>
  <c r="K199" i="1"/>
  <c r="J199" i="1"/>
  <c r="H199" i="1"/>
  <c r="G199" i="1"/>
  <c r="E199" i="1"/>
  <c r="U197" i="1"/>
  <c r="T197" i="1"/>
  <c r="S197" i="1"/>
  <c r="R197" i="1"/>
  <c r="Q197" i="1"/>
  <c r="P197" i="1"/>
  <c r="O197" i="1"/>
  <c r="N197" i="1"/>
  <c r="M197" i="1"/>
  <c r="L197" i="1"/>
  <c r="K197" i="1"/>
  <c r="G197" i="1"/>
  <c r="J197" i="1" s="1"/>
  <c r="E197" i="1"/>
  <c r="U196" i="1"/>
  <c r="T196" i="1"/>
  <c r="S196" i="1"/>
  <c r="R196" i="1"/>
  <c r="Q196" i="1"/>
  <c r="P196" i="1"/>
  <c r="O196" i="1"/>
  <c r="N196" i="1"/>
  <c r="M196" i="1"/>
  <c r="L196" i="1"/>
  <c r="K196" i="1"/>
  <c r="H196" i="1"/>
  <c r="U194" i="1"/>
  <c r="T194" i="1"/>
  <c r="S194" i="1"/>
  <c r="R194" i="1"/>
  <c r="Q194" i="1"/>
  <c r="P194" i="1"/>
  <c r="O194" i="1"/>
  <c r="N194" i="1"/>
  <c r="M194" i="1"/>
  <c r="L194" i="1"/>
  <c r="K194" i="1"/>
  <c r="G194" i="1"/>
  <c r="E194" i="1"/>
  <c r="J194" i="1" s="1"/>
  <c r="U192" i="1"/>
  <c r="T192" i="1"/>
  <c r="S192" i="1"/>
  <c r="R192" i="1"/>
  <c r="Q192" i="1"/>
  <c r="P192" i="1"/>
  <c r="O192" i="1"/>
  <c r="N192" i="1"/>
  <c r="M192" i="1"/>
  <c r="L192" i="1"/>
  <c r="K192" i="1"/>
  <c r="G192" i="1"/>
  <c r="J192" i="1" s="1"/>
  <c r="E192" i="1"/>
  <c r="U190" i="1"/>
  <c r="T190" i="1"/>
  <c r="S190" i="1"/>
  <c r="R190" i="1"/>
  <c r="Q190" i="1"/>
  <c r="P190" i="1"/>
  <c r="O190" i="1"/>
  <c r="N190" i="1"/>
  <c r="M190" i="1"/>
  <c r="L190" i="1"/>
  <c r="K190" i="1"/>
  <c r="G190" i="1"/>
  <c r="E190" i="1"/>
  <c r="J190" i="1" s="1"/>
  <c r="U188" i="1"/>
  <c r="T188" i="1"/>
  <c r="S188" i="1"/>
  <c r="R188" i="1"/>
  <c r="Q188" i="1"/>
  <c r="P188" i="1"/>
  <c r="O188" i="1"/>
  <c r="N188" i="1"/>
  <c r="M188" i="1"/>
  <c r="L188" i="1"/>
  <c r="K188" i="1"/>
  <c r="H188" i="1"/>
  <c r="J188" i="1" s="1"/>
  <c r="G188" i="1"/>
  <c r="E188" i="1"/>
  <c r="U186" i="1"/>
  <c r="T186" i="1"/>
  <c r="S186" i="1"/>
  <c r="R186" i="1"/>
  <c r="Q186" i="1"/>
  <c r="P186" i="1"/>
  <c r="O186" i="1"/>
  <c r="N186" i="1"/>
  <c r="M186" i="1"/>
  <c r="L186" i="1"/>
  <c r="K186" i="1"/>
  <c r="H186" i="1"/>
  <c r="G186" i="1"/>
  <c r="E186" i="1"/>
  <c r="J186" i="1" s="1"/>
  <c r="U184" i="1"/>
  <c r="T184" i="1"/>
  <c r="S184" i="1"/>
  <c r="R184" i="1"/>
  <c r="Q184" i="1"/>
  <c r="P184" i="1"/>
  <c r="O184" i="1"/>
  <c r="N184" i="1"/>
  <c r="M184" i="1"/>
  <c r="L184" i="1"/>
  <c r="K184" i="1"/>
  <c r="G184" i="1"/>
  <c r="E184" i="1"/>
  <c r="J184" i="1" s="1"/>
  <c r="U182" i="1"/>
  <c r="T182" i="1"/>
  <c r="S182" i="1"/>
  <c r="R182" i="1"/>
  <c r="Q182" i="1"/>
  <c r="P182" i="1"/>
  <c r="O182" i="1"/>
  <c r="N182" i="1"/>
  <c r="M182" i="1"/>
  <c r="L182" i="1"/>
  <c r="K182" i="1"/>
  <c r="G182" i="1"/>
  <c r="J182" i="1" s="1"/>
  <c r="E182" i="1"/>
  <c r="U180" i="1"/>
  <c r="T180" i="1"/>
  <c r="S180" i="1"/>
  <c r="R180" i="1"/>
  <c r="Q180" i="1"/>
  <c r="P180" i="1"/>
  <c r="O180" i="1"/>
  <c r="N180" i="1"/>
  <c r="M180" i="1"/>
  <c r="L180" i="1"/>
  <c r="K180" i="1"/>
  <c r="H180" i="1"/>
  <c r="G180" i="1"/>
  <c r="E180" i="1"/>
  <c r="J180" i="1" s="1"/>
  <c r="U178" i="1"/>
  <c r="T178" i="1"/>
  <c r="S178" i="1"/>
  <c r="R178" i="1"/>
  <c r="Q178" i="1"/>
  <c r="P178" i="1"/>
  <c r="O178" i="1"/>
  <c r="N178" i="1"/>
  <c r="M178" i="1"/>
  <c r="L178" i="1"/>
  <c r="K178" i="1"/>
  <c r="J178" i="1"/>
  <c r="G178" i="1"/>
  <c r="E178" i="1"/>
  <c r="U176" i="1"/>
  <c r="T176" i="1"/>
  <c r="S176" i="1"/>
  <c r="R176" i="1"/>
  <c r="Q176" i="1"/>
  <c r="P176" i="1"/>
  <c r="O176" i="1"/>
  <c r="N176" i="1"/>
  <c r="M176" i="1"/>
  <c r="L176" i="1"/>
  <c r="K176" i="1"/>
  <c r="G176" i="1"/>
  <c r="E176" i="1"/>
  <c r="J176" i="1" s="1"/>
  <c r="U175" i="1"/>
  <c r="T175" i="1"/>
  <c r="S175" i="1"/>
  <c r="R175" i="1"/>
  <c r="Q175" i="1"/>
  <c r="P175" i="1"/>
  <c r="O175" i="1"/>
  <c r="N175" i="1"/>
  <c r="M175" i="1"/>
  <c r="L175" i="1"/>
  <c r="K175" i="1"/>
  <c r="U174" i="1"/>
  <c r="T174" i="1"/>
  <c r="S174" i="1"/>
  <c r="R174" i="1"/>
  <c r="Q174" i="1"/>
  <c r="P174" i="1"/>
  <c r="O174" i="1"/>
  <c r="N174" i="1"/>
  <c r="M174" i="1"/>
  <c r="L174" i="1"/>
  <c r="K174" i="1"/>
  <c r="U172" i="1"/>
  <c r="T172" i="1"/>
  <c r="S172" i="1"/>
  <c r="R172" i="1"/>
  <c r="Q172" i="1"/>
  <c r="P172" i="1"/>
  <c r="O172" i="1"/>
  <c r="N172" i="1"/>
  <c r="M172" i="1"/>
  <c r="L172" i="1"/>
  <c r="K172" i="1"/>
  <c r="G172" i="1"/>
  <c r="E172" i="1"/>
  <c r="J172" i="1" s="1"/>
  <c r="U170" i="1"/>
  <c r="T170" i="1"/>
  <c r="S170" i="1"/>
  <c r="R170" i="1"/>
  <c r="Q170" i="1"/>
  <c r="P170" i="1"/>
  <c r="O170" i="1"/>
  <c r="N170" i="1"/>
  <c r="M170" i="1"/>
  <c r="L170" i="1"/>
  <c r="K170" i="1"/>
  <c r="J170" i="1"/>
  <c r="G170" i="1"/>
  <c r="E170" i="1"/>
  <c r="U168" i="1"/>
  <c r="T168" i="1"/>
  <c r="S168" i="1"/>
  <c r="R168" i="1"/>
  <c r="Q168" i="1"/>
  <c r="P168" i="1"/>
  <c r="O168" i="1"/>
  <c r="N168" i="1"/>
  <c r="M168" i="1"/>
  <c r="L168" i="1"/>
  <c r="K168" i="1"/>
  <c r="G168" i="1"/>
  <c r="E168" i="1"/>
  <c r="J168" i="1" s="1"/>
  <c r="U167" i="1"/>
  <c r="T167" i="1"/>
  <c r="S167" i="1"/>
  <c r="R167" i="1"/>
  <c r="Q167" i="1"/>
  <c r="P167" i="1"/>
  <c r="O167" i="1"/>
  <c r="N167" i="1"/>
  <c r="M167" i="1"/>
  <c r="L167" i="1"/>
  <c r="K167" i="1"/>
  <c r="U165" i="1"/>
  <c r="T165" i="1"/>
  <c r="S165" i="1"/>
  <c r="R165" i="1"/>
  <c r="Q165" i="1"/>
  <c r="P165" i="1"/>
  <c r="O165" i="1"/>
  <c r="N165" i="1"/>
  <c r="M165" i="1"/>
  <c r="L165" i="1"/>
  <c r="K165" i="1"/>
  <c r="G165" i="1"/>
  <c r="J165" i="1" s="1"/>
  <c r="E165" i="1"/>
  <c r="U163" i="1"/>
  <c r="T163" i="1"/>
  <c r="S163" i="1"/>
  <c r="R163" i="1"/>
  <c r="Q163" i="1"/>
  <c r="P163" i="1"/>
  <c r="O163" i="1"/>
  <c r="N163" i="1"/>
  <c r="M163" i="1"/>
  <c r="L163" i="1"/>
  <c r="K163" i="1"/>
  <c r="G163" i="1"/>
  <c r="E163" i="1"/>
  <c r="J163" i="1" s="1"/>
  <c r="U162" i="1"/>
  <c r="T162" i="1"/>
  <c r="S162" i="1"/>
  <c r="R162" i="1"/>
  <c r="Q162" i="1"/>
  <c r="P162" i="1"/>
  <c r="O162" i="1"/>
  <c r="N162" i="1"/>
  <c r="M162" i="1"/>
  <c r="L162" i="1"/>
  <c r="K162" i="1"/>
  <c r="U160" i="1"/>
  <c r="T160" i="1"/>
  <c r="S160" i="1"/>
  <c r="R160" i="1"/>
  <c r="Q160" i="1"/>
  <c r="P160" i="1"/>
  <c r="O160" i="1"/>
  <c r="N160" i="1"/>
  <c r="M160" i="1"/>
  <c r="L160" i="1"/>
  <c r="K160" i="1"/>
  <c r="H160" i="1"/>
  <c r="E160" i="1"/>
  <c r="J160" i="1" s="1"/>
  <c r="U158" i="1"/>
  <c r="T158" i="1"/>
  <c r="S158" i="1"/>
  <c r="R158" i="1"/>
  <c r="Q158" i="1"/>
  <c r="P158" i="1"/>
  <c r="O158" i="1"/>
  <c r="N158" i="1"/>
  <c r="M158" i="1"/>
  <c r="L158" i="1"/>
  <c r="K158" i="1"/>
  <c r="J158" i="1"/>
  <c r="G158" i="1"/>
  <c r="E158" i="1"/>
  <c r="U157" i="1"/>
  <c r="T157" i="1"/>
  <c r="S157" i="1"/>
  <c r="R157" i="1"/>
  <c r="Q157" i="1"/>
  <c r="P157" i="1"/>
  <c r="O157" i="1"/>
  <c r="N157" i="1"/>
  <c r="M157" i="1"/>
  <c r="L157" i="1"/>
  <c r="K157" i="1"/>
  <c r="U156" i="1"/>
  <c r="T156" i="1"/>
  <c r="S156" i="1"/>
  <c r="R156" i="1"/>
  <c r="Q156" i="1"/>
  <c r="P156" i="1"/>
  <c r="O156" i="1"/>
  <c r="N156" i="1"/>
  <c r="M156" i="1"/>
  <c r="L156" i="1"/>
  <c r="K156" i="1"/>
  <c r="U155" i="1"/>
  <c r="T155" i="1"/>
  <c r="S155" i="1"/>
  <c r="R155" i="1"/>
  <c r="Q155" i="1"/>
  <c r="P155" i="1"/>
  <c r="O155" i="1"/>
  <c r="N155" i="1"/>
  <c r="M155" i="1"/>
  <c r="L155" i="1"/>
  <c r="K155" i="1"/>
  <c r="U154" i="1"/>
  <c r="T154" i="1"/>
  <c r="S154" i="1"/>
  <c r="R154" i="1"/>
  <c r="Q154" i="1"/>
  <c r="P154" i="1"/>
  <c r="O154" i="1"/>
  <c r="N154" i="1"/>
  <c r="M154" i="1"/>
  <c r="L154" i="1"/>
  <c r="K154" i="1"/>
  <c r="U152" i="1"/>
  <c r="T152" i="1"/>
  <c r="S152" i="1"/>
  <c r="R152" i="1"/>
  <c r="Q152" i="1"/>
  <c r="P152" i="1"/>
  <c r="O152" i="1"/>
  <c r="N152" i="1"/>
  <c r="M152" i="1"/>
  <c r="L152" i="1"/>
  <c r="K152" i="1"/>
  <c r="G152" i="1"/>
  <c r="E152" i="1"/>
  <c r="J152" i="1" s="1"/>
  <c r="U150" i="1"/>
  <c r="T150" i="1"/>
  <c r="S150" i="1"/>
  <c r="R150" i="1"/>
  <c r="Q150" i="1"/>
  <c r="P150" i="1"/>
  <c r="O150" i="1"/>
  <c r="N150" i="1"/>
  <c r="M150" i="1"/>
  <c r="L150" i="1"/>
  <c r="K150" i="1"/>
  <c r="J150" i="1"/>
  <c r="G150" i="1"/>
  <c r="E150" i="1"/>
  <c r="U149" i="1"/>
  <c r="T149" i="1"/>
  <c r="S149" i="1"/>
  <c r="R149" i="1"/>
  <c r="Q149" i="1"/>
  <c r="P149" i="1"/>
  <c r="O149" i="1"/>
  <c r="N149" i="1"/>
  <c r="M149" i="1"/>
  <c r="L149" i="1"/>
  <c r="K149" i="1"/>
  <c r="U147" i="1"/>
  <c r="T147" i="1"/>
  <c r="S147" i="1"/>
  <c r="R147" i="1"/>
  <c r="Q147" i="1"/>
  <c r="P147" i="1"/>
  <c r="O147" i="1"/>
  <c r="N147" i="1"/>
  <c r="M147" i="1"/>
  <c r="L147" i="1"/>
  <c r="K147" i="1"/>
  <c r="G147" i="1"/>
  <c r="E147" i="1"/>
  <c r="J147" i="1" s="1"/>
  <c r="U146" i="1"/>
  <c r="T146" i="1"/>
  <c r="S146" i="1"/>
  <c r="R146" i="1"/>
  <c r="Q146" i="1"/>
  <c r="P146" i="1"/>
  <c r="O146" i="1"/>
  <c r="N146" i="1"/>
  <c r="M146" i="1"/>
  <c r="L146" i="1"/>
  <c r="K146" i="1"/>
  <c r="U145" i="1"/>
  <c r="T145" i="1"/>
  <c r="S145" i="1"/>
  <c r="R145" i="1"/>
  <c r="Q145" i="1"/>
  <c r="P145" i="1"/>
  <c r="O145" i="1"/>
  <c r="N145" i="1"/>
  <c r="M145" i="1"/>
  <c r="L145" i="1"/>
  <c r="K145" i="1"/>
  <c r="U143" i="1"/>
  <c r="T143" i="1"/>
  <c r="S143" i="1"/>
  <c r="R143" i="1"/>
  <c r="Q143" i="1"/>
  <c r="P143" i="1"/>
  <c r="O143" i="1"/>
  <c r="N143" i="1"/>
  <c r="M143" i="1"/>
  <c r="L143" i="1"/>
  <c r="K143" i="1"/>
  <c r="G143" i="1"/>
  <c r="E143" i="1"/>
  <c r="J143" i="1" s="1"/>
  <c r="U141" i="1"/>
  <c r="T141" i="1"/>
  <c r="S141" i="1"/>
  <c r="R141" i="1"/>
  <c r="Q141" i="1"/>
  <c r="P141" i="1"/>
  <c r="O141" i="1"/>
  <c r="N141" i="1"/>
  <c r="M141" i="1"/>
  <c r="L141" i="1"/>
  <c r="K141" i="1"/>
  <c r="G141" i="1"/>
  <c r="J141" i="1" s="1"/>
  <c r="E141" i="1"/>
  <c r="U139" i="1"/>
  <c r="T139" i="1"/>
  <c r="S139" i="1"/>
  <c r="R139" i="1"/>
  <c r="Q139" i="1"/>
  <c r="P139" i="1"/>
  <c r="O139" i="1"/>
  <c r="N139" i="1"/>
  <c r="M139" i="1"/>
  <c r="L139" i="1"/>
  <c r="K139" i="1"/>
  <c r="H139" i="1"/>
  <c r="G139" i="1"/>
  <c r="E139" i="1"/>
  <c r="J139" i="1" s="1"/>
  <c r="U137" i="1"/>
  <c r="T137" i="1"/>
  <c r="S137" i="1"/>
  <c r="R137" i="1"/>
  <c r="Q137" i="1"/>
  <c r="P137" i="1"/>
  <c r="O137" i="1"/>
  <c r="N137" i="1"/>
  <c r="M137" i="1"/>
  <c r="L137" i="1"/>
  <c r="K137" i="1"/>
  <c r="J137" i="1"/>
  <c r="H137" i="1"/>
  <c r="G137" i="1"/>
  <c r="E137" i="1"/>
  <c r="U135" i="1"/>
  <c r="T135" i="1"/>
  <c r="S135" i="1"/>
  <c r="R135" i="1"/>
  <c r="Q135" i="1"/>
  <c r="P135" i="1"/>
  <c r="O135" i="1"/>
  <c r="N135" i="1"/>
  <c r="M135" i="1"/>
  <c r="L135" i="1"/>
  <c r="K135" i="1"/>
  <c r="G135" i="1"/>
  <c r="J135" i="1" s="1"/>
  <c r="E135" i="1"/>
  <c r="U134" i="1"/>
  <c r="T134" i="1"/>
  <c r="S134" i="1"/>
  <c r="R134" i="1"/>
  <c r="Q134" i="1"/>
  <c r="P134" i="1"/>
  <c r="O134" i="1"/>
  <c r="N134" i="1"/>
  <c r="M134" i="1"/>
  <c r="L134" i="1"/>
  <c r="K134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G132" i="1"/>
  <c r="E132" i="1"/>
  <c r="U130" i="1"/>
  <c r="T130" i="1"/>
  <c r="S130" i="1"/>
  <c r="R130" i="1"/>
  <c r="Q130" i="1"/>
  <c r="P130" i="1"/>
  <c r="O130" i="1"/>
  <c r="N130" i="1"/>
  <c r="M130" i="1"/>
  <c r="L130" i="1"/>
  <c r="K130" i="1"/>
  <c r="G130" i="1"/>
  <c r="E130" i="1"/>
  <c r="J130" i="1" s="1"/>
  <c r="U128" i="1"/>
  <c r="T128" i="1"/>
  <c r="S128" i="1"/>
  <c r="R128" i="1"/>
  <c r="Q128" i="1"/>
  <c r="P128" i="1"/>
  <c r="O128" i="1"/>
  <c r="N128" i="1"/>
  <c r="M128" i="1"/>
  <c r="L128" i="1"/>
  <c r="K128" i="1"/>
  <c r="J128" i="1"/>
  <c r="H128" i="1"/>
  <c r="G128" i="1"/>
  <c r="E128" i="1"/>
  <c r="U127" i="1"/>
  <c r="T127" i="1"/>
  <c r="S127" i="1"/>
  <c r="R127" i="1"/>
  <c r="Q127" i="1"/>
  <c r="P127" i="1"/>
  <c r="O127" i="1"/>
  <c r="N127" i="1"/>
  <c r="M127" i="1"/>
  <c r="L127" i="1"/>
  <c r="K127" i="1"/>
  <c r="U126" i="1"/>
  <c r="T126" i="1"/>
  <c r="S126" i="1"/>
  <c r="R126" i="1"/>
  <c r="Q126" i="1"/>
  <c r="P126" i="1"/>
  <c r="O126" i="1"/>
  <c r="N126" i="1"/>
  <c r="M126" i="1"/>
  <c r="L126" i="1"/>
  <c r="K126" i="1"/>
  <c r="U124" i="1"/>
  <c r="T124" i="1"/>
  <c r="S124" i="1"/>
  <c r="R124" i="1"/>
  <c r="Q124" i="1"/>
  <c r="P124" i="1"/>
  <c r="O124" i="1"/>
  <c r="N124" i="1"/>
  <c r="M124" i="1"/>
  <c r="L124" i="1"/>
  <c r="K124" i="1"/>
  <c r="G124" i="1"/>
  <c r="E124" i="1"/>
  <c r="J124" i="1" s="1"/>
  <c r="U122" i="1"/>
  <c r="T122" i="1"/>
  <c r="S122" i="1"/>
  <c r="R122" i="1"/>
  <c r="Q122" i="1"/>
  <c r="P122" i="1"/>
  <c r="O122" i="1"/>
  <c r="N122" i="1"/>
  <c r="M122" i="1"/>
  <c r="L122" i="1"/>
  <c r="K122" i="1"/>
  <c r="G122" i="1"/>
  <c r="J122" i="1" s="1"/>
  <c r="E122" i="1"/>
  <c r="U121" i="1"/>
  <c r="T121" i="1"/>
  <c r="S121" i="1"/>
  <c r="R121" i="1"/>
  <c r="Q121" i="1"/>
  <c r="P121" i="1"/>
  <c r="O121" i="1"/>
  <c r="N121" i="1"/>
  <c r="M121" i="1"/>
  <c r="L121" i="1"/>
  <c r="K121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G119" i="1"/>
  <c r="E119" i="1"/>
  <c r="U117" i="1"/>
  <c r="T117" i="1"/>
  <c r="S117" i="1"/>
  <c r="R117" i="1"/>
  <c r="Q117" i="1"/>
  <c r="P117" i="1"/>
  <c r="O117" i="1"/>
  <c r="N117" i="1"/>
  <c r="M117" i="1"/>
  <c r="L117" i="1"/>
  <c r="K117" i="1"/>
  <c r="H117" i="1"/>
  <c r="G117" i="1"/>
  <c r="E117" i="1"/>
  <c r="J117" i="1" s="1"/>
  <c r="U115" i="1"/>
  <c r="T115" i="1"/>
  <c r="S115" i="1"/>
  <c r="R115" i="1"/>
  <c r="Q115" i="1"/>
  <c r="P115" i="1"/>
  <c r="O115" i="1"/>
  <c r="N115" i="1"/>
  <c r="M115" i="1"/>
  <c r="L115" i="1"/>
  <c r="K115" i="1"/>
  <c r="G115" i="1"/>
  <c r="E115" i="1"/>
  <c r="J115" i="1" s="1"/>
  <c r="U114" i="1"/>
  <c r="T114" i="1"/>
  <c r="S114" i="1"/>
  <c r="R114" i="1"/>
  <c r="Q114" i="1"/>
  <c r="P114" i="1"/>
  <c r="O114" i="1"/>
  <c r="N114" i="1"/>
  <c r="M114" i="1"/>
  <c r="L114" i="1"/>
  <c r="K114" i="1"/>
  <c r="U112" i="1"/>
  <c r="T112" i="1"/>
  <c r="S112" i="1"/>
  <c r="R112" i="1"/>
  <c r="Q112" i="1"/>
  <c r="P112" i="1"/>
  <c r="O112" i="1"/>
  <c r="N112" i="1"/>
  <c r="M112" i="1"/>
  <c r="L112" i="1"/>
  <c r="K112" i="1"/>
  <c r="H112" i="1"/>
  <c r="G112" i="1"/>
  <c r="E112" i="1"/>
  <c r="J112" i="1" s="1"/>
  <c r="U110" i="1"/>
  <c r="T110" i="1"/>
  <c r="S110" i="1"/>
  <c r="R110" i="1"/>
  <c r="Q110" i="1"/>
  <c r="P110" i="1"/>
  <c r="O110" i="1"/>
  <c r="N110" i="1"/>
  <c r="M110" i="1"/>
  <c r="L110" i="1"/>
  <c r="K110" i="1"/>
  <c r="H110" i="1"/>
  <c r="G110" i="1"/>
  <c r="E110" i="1"/>
  <c r="J110" i="1" s="1"/>
  <c r="U108" i="1"/>
  <c r="T108" i="1"/>
  <c r="S108" i="1"/>
  <c r="R108" i="1"/>
  <c r="Q108" i="1"/>
  <c r="P108" i="1"/>
  <c r="O108" i="1"/>
  <c r="N108" i="1"/>
  <c r="M108" i="1"/>
  <c r="L108" i="1"/>
  <c r="K108" i="1"/>
  <c r="J108" i="1"/>
  <c r="G108" i="1"/>
  <c r="E108" i="1"/>
  <c r="U107" i="1"/>
  <c r="T107" i="1"/>
  <c r="S107" i="1"/>
  <c r="R107" i="1"/>
  <c r="Q107" i="1"/>
  <c r="P107" i="1"/>
  <c r="O107" i="1"/>
  <c r="N107" i="1"/>
  <c r="M107" i="1"/>
  <c r="L107" i="1"/>
  <c r="K107" i="1"/>
  <c r="U105" i="1"/>
  <c r="T105" i="1"/>
  <c r="S105" i="1"/>
  <c r="R105" i="1"/>
  <c r="Q105" i="1"/>
  <c r="P105" i="1"/>
  <c r="O105" i="1"/>
  <c r="N105" i="1"/>
  <c r="M105" i="1"/>
  <c r="L105" i="1"/>
  <c r="K105" i="1"/>
  <c r="G105" i="1"/>
  <c r="E105" i="1"/>
  <c r="J105" i="1" s="1"/>
  <c r="U103" i="1"/>
  <c r="T103" i="1"/>
  <c r="S103" i="1"/>
  <c r="R103" i="1"/>
  <c r="Q103" i="1"/>
  <c r="P103" i="1"/>
  <c r="O103" i="1"/>
  <c r="N103" i="1"/>
  <c r="M103" i="1"/>
  <c r="L103" i="1"/>
  <c r="K103" i="1"/>
  <c r="H103" i="1"/>
  <c r="J103" i="1" s="1"/>
  <c r="G103" i="1"/>
  <c r="E103" i="1"/>
  <c r="U101" i="1"/>
  <c r="T101" i="1"/>
  <c r="S101" i="1"/>
  <c r="R101" i="1"/>
  <c r="Q101" i="1"/>
  <c r="P101" i="1"/>
  <c r="O101" i="1"/>
  <c r="N101" i="1"/>
  <c r="M101" i="1"/>
  <c r="L101" i="1"/>
  <c r="K101" i="1"/>
  <c r="G101" i="1"/>
  <c r="E101" i="1"/>
  <c r="J101" i="1" s="1"/>
  <c r="U99" i="1"/>
  <c r="T99" i="1"/>
  <c r="S99" i="1"/>
  <c r="R99" i="1"/>
  <c r="Q99" i="1"/>
  <c r="P99" i="1"/>
  <c r="O99" i="1"/>
  <c r="N99" i="1"/>
  <c r="M99" i="1"/>
  <c r="L99" i="1"/>
  <c r="K99" i="1"/>
  <c r="J99" i="1"/>
  <c r="H99" i="1"/>
  <c r="G99" i="1"/>
  <c r="E99" i="1"/>
  <c r="U97" i="1"/>
  <c r="T97" i="1"/>
  <c r="S97" i="1"/>
  <c r="R97" i="1"/>
  <c r="Q97" i="1"/>
  <c r="P97" i="1"/>
  <c r="O97" i="1"/>
  <c r="N97" i="1"/>
  <c r="M97" i="1"/>
  <c r="L97" i="1"/>
  <c r="K97" i="1"/>
  <c r="G97" i="1"/>
  <c r="J97" i="1" s="1"/>
  <c r="E97" i="1"/>
  <c r="U95" i="1"/>
  <c r="T95" i="1"/>
  <c r="S95" i="1"/>
  <c r="R95" i="1"/>
  <c r="Q95" i="1"/>
  <c r="P95" i="1"/>
  <c r="O95" i="1"/>
  <c r="N95" i="1"/>
  <c r="M95" i="1"/>
  <c r="L95" i="1"/>
  <c r="K95" i="1"/>
  <c r="G95" i="1"/>
  <c r="E95" i="1"/>
  <c r="J95" i="1" s="1"/>
  <c r="U94" i="1"/>
  <c r="T94" i="1"/>
  <c r="S94" i="1"/>
  <c r="R94" i="1"/>
  <c r="Q94" i="1"/>
  <c r="P94" i="1"/>
  <c r="O94" i="1"/>
  <c r="N94" i="1"/>
  <c r="M94" i="1"/>
  <c r="L94" i="1"/>
  <c r="K94" i="1"/>
  <c r="U92" i="1"/>
  <c r="T92" i="1"/>
  <c r="S92" i="1"/>
  <c r="R92" i="1"/>
  <c r="Q92" i="1"/>
  <c r="P92" i="1"/>
  <c r="O92" i="1"/>
  <c r="N92" i="1"/>
  <c r="M92" i="1"/>
  <c r="L92" i="1"/>
  <c r="K92" i="1"/>
  <c r="H92" i="1"/>
  <c r="G92" i="1"/>
  <c r="E92" i="1"/>
  <c r="J92" i="1" s="1"/>
  <c r="U90" i="1"/>
  <c r="T90" i="1"/>
  <c r="S90" i="1"/>
  <c r="R90" i="1"/>
  <c r="Q90" i="1"/>
  <c r="P90" i="1"/>
  <c r="O90" i="1"/>
  <c r="N90" i="1"/>
  <c r="M90" i="1"/>
  <c r="L90" i="1"/>
  <c r="K90" i="1"/>
  <c r="G90" i="1"/>
  <c r="E90" i="1"/>
  <c r="J90" i="1" s="1"/>
  <c r="U89" i="1"/>
  <c r="T89" i="1"/>
  <c r="S89" i="1"/>
  <c r="R89" i="1"/>
  <c r="Q89" i="1"/>
  <c r="P89" i="1"/>
  <c r="O89" i="1"/>
  <c r="N89" i="1"/>
  <c r="M89" i="1"/>
  <c r="L89" i="1"/>
  <c r="K89" i="1"/>
  <c r="U88" i="1"/>
  <c r="T88" i="1"/>
  <c r="S88" i="1"/>
  <c r="R88" i="1"/>
  <c r="Q88" i="1"/>
  <c r="P88" i="1"/>
  <c r="O88" i="1"/>
  <c r="N88" i="1"/>
  <c r="M88" i="1"/>
  <c r="L88" i="1"/>
  <c r="K88" i="1"/>
  <c r="U86" i="1"/>
  <c r="T86" i="1"/>
  <c r="S86" i="1"/>
  <c r="R86" i="1"/>
  <c r="Q86" i="1"/>
  <c r="P86" i="1"/>
  <c r="O86" i="1"/>
  <c r="N86" i="1"/>
  <c r="M86" i="1"/>
  <c r="L86" i="1"/>
  <c r="K86" i="1"/>
  <c r="G86" i="1"/>
  <c r="E86" i="1"/>
  <c r="J86" i="1" s="1"/>
  <c r="U84" i="1"/>
  <c r="T84" i="1"/>
  <c r="S84" i="1"/>
  <c r="R84" i="1"/>
  <c r="Q84" i="1"/>
  <c r="P84" i="1"/>
  <c r="O84" i="1"/>
  <c r="N84" i="1"/>
  <c r="M84" i="1"/>
  <c r="L84" i="1"/>
  <c r="K84" i="1"/>
  <c r="H84" i="1"/>
  <c r="J84" i="1" s="1"/>
  <c r="G84" i="1"/>
  <c r="E84" i="1"/>
  <c r="U82" i="1"/>
  <c r="T82" i="1"/>
  <c r="S82" i="1"/>
  <c r="R82" i="1"/>
  <c r="Q82" i="1"/>
  <c r="P82" i="1"/>
  <c r="O82" i="1"/>
  <c r="N82" i="1"/>
  <c r="M82" i="1"/>
  <c r="L82" i="1"/>
  <c r="K82" i="1"/>
  <c r="H82" i="1"/>
  <c r="G82" i="1"/>
  <c r="E82" i="1"/>
  <c r="J82" i="1" s="1"/>
  <c r="U80" i="1"/>
  <c r="T80" i="1"/>
  <c r="S80" i="1"/>
  <c r="R80" i="1"/>
  <c r="Q80" i="1"/>
  <c r="P80" i="1"/>
  <c r="O80" i="1"/>
  <c r="N80" i="1"/>
  <c r="M80" i="1"/>
  <c r="L80" i="1"/>
  <c r="K80" i="1"/>
  <c r="H80" i="1"/>
  <c r="G80" i="1"/>
  <c r="E80" i="1"/>
  <c r="J80" i="1" s="1"/>
  <c r="U78" i="1"/>
  <c r="T78" i="1"/>
  <c r="S78" i="1"/>
  <c r="R78" i="1"/>
  <c r="Q78" i="1"/>
  <c r="P78" i="1"/>
  <c r="O78" i="1"/>
  <c r="N78" i="1"/>
  <c r="M78" i="1"/>
  <c r="L78" i="1"/>
  <c r="K78" i="1"/>
  <c r="J78" i="1"/>
  <c r="G78" i="1"/>
  <c r="E78" i="1"/>
  <c r="U76" i="1"/>
  <c r="T76" i="1"/>
  <c r="S76" i="1"/>
  <c r="R76" i="1"/>
  <c r="Q76" i="1"/>
  <c r="P76" i="1"/>
  <c r="O76" i="1"/>
  <c r="N76" i="1"/>
  <c r="M76" i="1"/>
  <c r="L76" i="1"/>
  <c r="K76" i="1"/>
  <c r="G76" i="1"/>
  <c r="E76" i="1"/>
  <c r="J76" i="1" s="1"/>
  <c r="U75" i="1"/>
  <c r="T75" i="1"/>
  <c r="S75" i="1"/>
  <c r="R75" i="1"/>
  <c r="Q75" i="1"/>
  <c r="P75" i="1"/>
  <c r="O75" i="1"/>
  <c r="N75" i="1"/>
  <c r="M75" i="1"/>
  <c r="L75" i="1"/>
  <c r="K75" i="1"/>
  <c r="U73" i="1"/>
  <c r="T73" i="1"/>
  <c r="S73" i="1"/>
  <c r="R73" i="1"/>
  <c r="Q73" i="1"/>
  <c r="P73" i="1"/>
  <c r="O73" i="1"/>
  <c r="N73" i="1"/>
  <c r="M73" i="1"/>
  <c r="L73" i="1"/>
  <c r="K73" i="1"/>
  <c r="H73" i="1"/>
  <c r="J73" i="1" s="1"/>
  <c r="G73" i="1"/>
  <c r="E73" i="1"/>
  <c r="U72" i="1"/>
  <c r="T72" i="1"/>
  <c r="S72" i="1"/>
  <c r="R72" i="1"/>
  <c r="Q72" i="1"/>
  <c r="P72" i="1"/>
  <c r="O72" i="1"/>
  <c r="N72" i="1"/>
  <c r="M72" i="1"/>
  <c r="L72" i="1"/>
  <c r="K72" i="1"/>
  <c r="U70" i="1"/>
  <c r="T70" i="1"/>
  <c r="S70" i="1"/>
  <c r="R70" i="1"/>
  <c r="Q70" i="1"/>
  <c r="P70" i="1"/>
  <c r="O70" i="1"/>
  <c r="N70" i="1"/>
  <c r="M70" i="1"/>
  <c r="L70" i="1"/>
  <c r="K70" i="1"/>
  <c r="H70" i="1"/>
  <c r="G70" i="1"/>
  <c r="E70" i="1"/>
  <c r="J70" i="1" s="1"/>
  <c r="U68" i="1"/>
  <c r="T68" i="1"/>
  <c r="S68" i="1"/>
  <c r="R68" i="1"/>
  <c r="Q68" i="1"/>
  <c r="P68" i="1"/>
  <c r="O68" i="1"/>
  <c r="N68" i="1"/>
  <c r="M68" i="1"/>
  <c r="L68" i="1"/>
  <c r="K68" i="1"/>
  <c r="J68" i="1"/>
  <c r="H68" i="1"/>
  <c r="G68" i="1"/>
  <c r="E68" i="1"/>
  <c r="U66" i="1"/>
  <c r="T66" i="1"/>
  <c r="S66" i="1"/>
  <c r="R66" i="1"/>
  <c r="Q66" i="1"/>
  <c r="P66" i="1"/>
  <c r="O66" i="1"/>
  <c r="N66" i="1"/>
  <c r="M66" i="1"/>
  <c r="L66" i="1"/>
  <c r="K66" i="1"/>
  <c r="H66" i="1"/>
  <c r="J66" i="1" s="1"/>
  <c r="G66" i="1"/>
  <c r="E66" i="1"/>
  <c r="U64" i="1"/>
  <c r="T64" i="1"/>
  <c r="S64" i="1"/>
  <c r="R64" i="1"/>
  <c r="Q64" i="1"/>
  <c r="P64" i="1"/>
  <c r="O64" i="1"/>
  <c r="N64" i="1"/>
  <c r="M64" i="1"/>
  <c r="L64" i="1"/>
  <c r="K64" i="1"/>
  <c r="G64" i="1"/>
  <c r="E64" i="1"/>
  <c r="J64" i="1" s="1"/>
  <c r="U63" i="1"/>
  <c r="T63" i="1"/>
  <c r="S63" i="1"/>
  <c r="R63" i="1"/>
  <c r="Q63" i="1"/>
  <c r="P63" i="1"/>
  <c r="O63" i="1"/>
  <c r="N63" i="1"/>
  <c r="M63" i="1"/>
  <c r="L63" i="1"/>
  <c r="K63" i="1"/>
  <c r="U61" i="1"/>
  <c r="T61" i="1"/>
  <c r="S61" i="1"/>
  <c r="R61" i="1"/>
  <c r="Q61" i="1"/>
  <c r="P61" i="1"/>
  <c r="O61" i="1"/>
  <c r="N61" i="1"/>
  <c r="M61" i="1"/>
  <c r="L61" i="1"/>
  <c r="K61" i="1"/>
  <c r="G61" i="1"/>
  <c r="J61" i="1" s="1"/>
  <c r="E61" i="1"/>
  <c r="U59" i="1"/>
  <c r="T59" i="1"/>
  <c r="S59" i="1"/>
  <c r="R59" i="1"/>
  <c r="Q59" i="1"/>
  <c r="P59" i="1"/>
  <c r="O59" i="1"/>
  <c r="N59" i="1"/>
  <c r="M59" i="1"/>
  <c r="L59" i="1"/>
  <c r="K59" i="1"/>
  <c r="H59" i="1"/>
  <c r="G59" i="1"/>
  <c r="E59" i="1"/>
  <c r="J59" i="1" s="1"/>
  <c r="U57" i="1"/>
  <c r="T57" i="1"/>
  <c r="S57" i="1"/>
  <c r="R57" i="1"/>
  <c r="Q57" i="1"/>
  <c r="P57" i="1"/>
  <c r="O57" i="1"/>
  <c r="N57" i="1"/>
  <c r="M57" i="1"/>
  <c r="L57" i="1"/>
  <c r="K57" i="1"/>
  <c r="J57" i="1"/>
  <c r="G57" i="1"/>
  <c r="E57" i="1"/>
  <c r="U56" i="1"/>
  <c r="T56" i="1"/>
  <c r="S56" i="1"/>
  <c r="R56" i="1"/>
  <c r="Q56" i="1"/>
  <c r="P56" i="1"/>
  <c r="O56" i="1"/>
  <c r="N56" i="1"/>
  <c r="M56" i="1"/>
  <c r="L56" i="1"/>
  <c r="K56" i="1"/>
  <c r="U55" i="1"/>
  <c r="T55" i="1"/>
  <c r="S55" i="1"/>
  <c r="R55" i="1"/>
  <c r="Q55" i="1"/>
  <c r="P55" i="1"/>
  <c r="O55" i="1"/>
  <c r="N55" i="1"/>
  <c r="M55" i="1"/>
  <c r="L55" i="1"/>
  <c r="K55" i="1"/>
  <c r="U53" i="1"/>
  <c r="T53" i="1"/>
  <c r="S53" i="1"/>
  <c r="R53" i="1"/>
  <c r="Q53" i="1"/>
  <c r="P53" i="1"/>
  <c r="O53" i="1"/>
  <c r="N53" i="1"/>
  <c r="M53" i="1"/>
  <c r="L53" i="1"/>
  <c r="K53" i="1"/>
  <c r="J53" i="1"/>
  <c r="H53" i="1"/>
  <c r="H232" i="1" s="1"/>
  <c r="H230" i="1" s="1"/>
  <c r="G53" i="1"/>
  <c r="E53" i="1"/>
  <c r="U51" i="1"/>
  <c r="T51" i="1"/>
  <c r="S51" i="1"/>
  <c r="R51" i="1"/>
  <c r="Q51" i="1"/>
  <c r="P51" i="1"/>
  <c r="O51" i="1"/>
  <c r="N51" i="1"/>
  <c r="M51" i="1"/>
  <c r="L51" i="1"/>
  <c r="K51" i="1"/>
  <c r="G51" i="1"/>
  <c r="J51" i="1" s="1"/>
  <c r="E51" i="1"/>
  <c r="U49" i="1"/>
  <c r="T49" i="1"/>
  <c r="S49" i="1"/>
  <c r="R49" i="1"/>
  <c r="Q49" i="1"/>
  <c r="P49" i="1"/>
  <c r="O49" i="1"/>
  <c r="N49" i="1"/>
  <c r="M49" i="1"/>
  <c r="L49" i="1"/>
  <c r="K49" i="1"/>
  <c r="G49" i="1"/>
  <c r="E49" i="1"/>
  <c r="J49" i="1" s="1"/>
  <c r="U47" i="1"/>
  <c r="T47" i="1"/>
  <c r="S47" i="1"/>
  <c r="R47" i="1"/>
  <c r="Q47" i="1"/>
  <c r="P47" i="1"/>
  <c r="O47" i="1"/>
  <c r="N47" i="1"/>
  <c r="M47" i="1"/>
  <c r="L47" i="1"/>
  <c r="K47" i="1"/>
  <c r="H47" i="1"/>
  <c r="J47" i="1" s="1"/>
  <c r="G47" i="1"/>
  <c r="E47" i="1"/>
  <c r="U45" i="1"/>
  <c r="T45" i="1"/>
  <c r="S45" i="1"/>
  <c r="R45" i="1"/>
  <c r="Q45" i="1"/>
  <c r="P45" i="1"/>
  <c r="O45" i="1"/>
  <c r="N45" i="1"/>
  <c r="M45" i="1"/>
  <c r="L45" i="1"/>
  <c r="K45" i="1"/>
  <c r="H45" i="1"/>
  <c r="G45" i="1"/>
  <c r="E45" i="1"/>
  <c r="J45" i="1" s="1"/>
  <c r="U43" i="1"/>
  <c r="T43" i="1"/>
  <c r="S43" i="1"/>
  <c r="R43" i="1"/>
  <c r="Q43" i="1"/>
  <c r="P43" i="1"/>
  <c r="O43" i="1"/>
  <c r="N43" i="1"/>
  <c r="M43" i="1"/>
  <c r="L43" i="1"/>
  <c r="K43" i="1"/>
  <c r="G43" i="1"/>
  <c r="E43" i="1"/>
  <c r="J43" i="1" s="1"/>
  <c r="U41" i="1"/>
  <c r="T41" i="1"/>
  <c r="S41" i="1"/>
  <c r="R41" i="1"/>
  <c r="Q41" i="1"/>
  <c r="P41" i="1"/>
  <c r="O41" i="1"/>
  <c r="N41" i="1"/>
  <c r="M41" i="1"/>
  <c r="L41" i="1"/>
  <c r="K41" i="1"/>
  <c r="H41" i="1"/>
  <c r="J41" i="1" s="1"/>
  <c r="G41" i="1"/>
  <c r="E41" i="1"/>
  <c r="U39" i="1"/>
  <c r="T39" i="1"/>
  <c r="S39" i="1"/>
  <c r="R39" i="1"/>
  <c r="Q39" i="1"/>
  <c r="P39" i="1"/>
  <c r="O39" i="1"/>
  <c r="N39" i="1"/>
  <c r="M39" i="1"/>
  <c r="L39" i="1"/>
  <c r="K39" i="1"/>
  <c r="G39" i="1"/>
  <c r="E39" i="1"/>
  <c r="J39" i="1" s="1"/>
  <c r="U38" i="1"/>
  <c r="T38" i="1"/>
  <c r="S38" i="1"/>
  <c r="R38" i="1"/>
  <c r="Q38" i="1"/>
  <c r="P38" i="1"/>
  <c r="O38" i="1"/>
  <c r="N38" i="1"/>
  <c r="M38" i="1"/>
  <c r="L38" i="1"/>
  <c r="K38" i="1"/>
  <c r="U36" i="1"/>
  <c r="T36" i="1"/>
  <c r="S36" i="1"/>
  <c r="R36" i="1"/>
  <c r="Q36" i="1"/>
  <c r="P36" i="1"/>
  <c r="O36" i="1"/>
  <c r="N36" i="1"/>
  <c r="M36" i="1"/>
  <c r="L36" i="1"/>
  <c r="K36" i="1"/>
  <c r="H36" i="1"/>
  <c r="J36" i="1" s="1"/>
  <c r="G36" i="1"/>
  <c r="E36" i="1"/>
  <c r="U34" i="1"/>
  <c r="T34" i="1"/>
  <c r="S34" i="1"/>
  <c r="R34" i="1"/>
  <c r="Q34" i="1"/>
  <c r="P34" i="1"/>
  <c r="O34" i="1"/>
  <c r="N34" i="1"/>
  <c r="M34" i="1"/>
  <c r="L34" i="1"/>
  <c r="K34" i="1"/>
  <c r="G34" i="1"/>
  <c r="E34" i="1"/>
  <c r="J34" i="1" s="1"/>
  <c r="U32" i="1"/>
  <c r="T32" i="1"/>
  <c r="S32" i="1"/>
  <c r="R32" i="1"/>
  <c r="Q32" i="1"/>
  <c r="P32" i="1"/>
  <c r="O32" i="1"/>
  <c r="N32" i="1"/>
  <c r="M32" i="1"/>
  <c r="L32" i="1"/>
  <c r="K32" i="1"/>
  <c r="J32" i="1"/>
  <c r="H32" i="1"/>
  <c r="G32" i="1"/>
  <c r="E32" i="1"/>
  <c r="U30" i="1"/>
  <c r="T30" i="1"/>
  <c r="S30" i="1"/>
  <c r="R30" i="1"/>
  <c r="Q30" i="1"/>
  <c r="P30" i="1"/>
  <c r="O30" i="1"/>
  <c r="N30" i="1"/>
  <c r="M30" i="1"/>
  <c r="L30" i="1"/>
  <c r="K30" i="1"/>
  <c r="G30" i="1"/>
  <c r="J30" i="1" s="1"/>
  <c r="E30" i="1"/>
  <c r="U28" i="1"/>
  <c r="T28" i="1"/>
  <c r="S28" i="1"/>
  <c r="R28" i="1"/>
  <c r="Q28" i="1"/>
  <c r="P28" i="1"/>
  <c r="O28" i="1"/>
  <c r="N28" i="1"/>
  <c r="M28" i="1"/>
  <c r="L28" i="1"/>
  <c r="K28" i="1"/>
  <c r="G28" i="1"/>
  <c r="E28" i="1"/>
  <c r="J28" i="1" s="1"/>
  <c r="U27" i="1"/>
  <c r="T27" i="1"/>
  <c r="S27" i="1"/>
  <c r="R27" i="1"/>
  <c r="Q27" i="1"/>
  <c r="P27" i="1"/>
  <c r="O27" i="1"/>
  <c r="N27" i="1"/>
  <c r="M27" i="1"/>
  <c r="L27" i="1"/>
  <c r="K27" i="1"/>
  <c r="U26" i="1"/>
  <c r="T26" i="1"/>
  <c r="S26" i="1"/>
  <c r="R26" i="1"/>
  <c r="Q26" i="1"/>
  <c r="P26" i="1"/>
  <c r="O26" i="1"/>
  <c r="N26" i="1"/>
  <c r="M26" i="1"/>
  <c r="L26" i="1"/>
  <c r="K26" i="1"/>
  <c r="U25" i="1"/>
  <c r="T25" i="1"/>
  <c r="S25" i="1"/>
  <c r="R25" i="1"/>
  <c r="Q25" i="1"/>
  <c r="P25" i="1"/>
  <c r="O25" i="1"/>
  <c r="N25" i="1"/>
  <c r="M25" i="1"/>
  <c r="L25" i="1"/>
  <c r="K25" i="1"/>
  <c r="U23" i="1"/>
  <c r="T23" i="1"/>
  <c r="S23" i="1"/>
  <c r="R23" i="1"/>
  <c r="Q23" i="1"/>
  <c r="P23" i="1"/>
  <c r="O23" i="1"/>
  <c r="N23" i="1"/>
  <c r="M23" i="1"/>
  <c r="L23" i="1"/>
  <c r="K23" i="1"/>
  <c r="J23" i="1"/>
  <c r="G23" i="1"/>
  <c r="E23" i="1"/>
  <c r="U22" i="1"/>
  <c r="T22" i="1"/>
  <c r="S22" i="1"/>
  <c r="R22" i="1"/>
  <c r="Q22" i="1"/>
  <c r="P22" i="1"/>
  <c r="O22" i="1"/>
  <c r="N22" i="1"/>
  <c r="M22" i="1"/>
  <c r="L22" i="1"/>
  <c r="K22" i="1"/>
  <c r="H22" i="1"/>
  <c r="U20" i="1"/>
  <c r="T20" i="1"/>
  <c r="S20" i="1"/>
  <c r="R20" i="1"/>
  <c r="Q20" i="1"/>
  <c r="P20" i="1"/>
  <c r="O20" i="1"/>
  <c r="N20" i="1"/>
  <c r="M20" i="1"/>
  <c r="L20" i="1"/>
  <c r="K20" i="1"/>
  <c r="G20" i="1"/>
  <c r="E20" i="1"/>
  <c r="J20" i="1" s="1"/>
  <c r="U19" i="1"/>
  <c r="T19" i="1"/>
  <c r="S19" i="1"/>
  <c r="R19" i="1"/>
  <c r="Q19" i="1"/>
  <c r="P19" i="1"/>
  <c r="O19" i="1"/>
  <c r="N19" i="1"/>
  <c r="M19" i="1"/>
  <c r="L19" i="1"/>
  <c r="K19" i="1"/>
  <c r="H19" i="1"/>
  <c r="H228" i="1" s="1"/>
  <c r="H229" i="1" s="1"/>
  <c r="U17" i="1"/>
  <c r="T17" i="1"/>
  <c r="S17" i="1"/>
  <c r="R17" i="1"/>
  <c r="Q17" i="1"/>
  <c r="P17" i="1"/>
  <c r="O17" i="1"/>
  <c r="N17" i="1"/>
  <c r="M17" i="1"/>
  <c r="L17" i="1"/>
  <c r="K17" i="1"/>
  <c r="J17" i="1"/>
  <c r="G17" i="1"/>
  <c r="E17" i="1"/>
  <c r="U15" i="1"/>
  <c r="T15" i="1"/>
  <c r="S15" i="1"/>
  <c r="R15" i="1"/>
  <c r="Q15" i="1"/>
  <c r="P15" i="1"/>
  <c r="O15" i="1"/>
  <c r="N15" i="1"/>
  <c r="M15" i="1"/>
  <c r="L15" i="1"/>
  <c r="K15" i="1"/>
  <c r="G15" i="1"/>
  <c r="E15" i="1"/>
  <c r="J15" i="1" s="1"/>
  <c r="U14" i="1"/>
  <c r="T14" i="1"/>
  <c r="S14" i="1"/>
  <c r="R14" i="1"/>
  <c r="Q14" i="1"/>
  <c r="P14" i="1"/>
  <c r="O14" i="1"/>
  <c r="N14" i="1"/>
  <c r="M14" i="1"/>
  <c r="L14" i="1"/>
  <c r="K14" i="1"/>
  <c r="U13" i="1"/>
  <c r="T13" i="1"/>
  <c r="S13" i="1"/>
  <c r="R13" i="1"/>
  <c r="Q13" i="1"/>
  <c r="P13" i="1"/>
  <c r="O13" i="1"/>
  <c r="N13" i="1"/>
  <c r="M13" i="1"/>
  <c r="L13" i="1"/>
  <c r="K13" i="1"/>
  <c r="U12" i="1"/>
  <c r="T12" i="1"/>
  <c r="S12" i="1"/>
  <c r="R12" i="1"/>
  <c r="Q12" i="1"/>
  <c r="P12" i="1"/>
  <c r="O12" i="1"/>
  <c r="N12" i="1"/>
  <c r="M12" i="1"/>
  <c r="L12" i="1"/>
  <c r="K12" i="1"/>
  <c r="U10" i="1"/>
  <c r="U228" i="1" s="1"/>
  <c r="T10" i="1"/>
  <c r="T239" i="1" s="1"/>
  <c r="T240" i="1" s="1"/>
  <c r="S10" i="1"/>
  <c r="S239" i="1" s="1"/>
  <c r="S240" i="1" s="1"/>
  <c r="R10" i="1"/>
  <c r="R228" i="1" s="1"/>
  <c r="Q10" i="1"/>
  <c r="Q228" i="1" s="1"/>
  <c r="P10" i="1"/>
  <c r="P239" i="1" s="1"/>
  <c r="P240" i="1" s="1"/>
  <c r="O10" i="1"/>
  <c r="O239" i="1" s="1"/>
  <c r="O240" i="1" s="1"/>
  <c r="N10" i="1"/>
  <c r="N228" i="1" s="1"/>
  <c r="M10" i="1"/>
  <c r="M228" i="1" s="1"/>
  <c r="L10" i="1"/>
  <c r="L239" i="1" s="1"/>
  <c r="L240" i="1" s="1"/>
  <c r="K10" i="1"/>
  <c r="K239" i="1" s="1"/>
  <c r="K240" i="1" s="1"/>
  <c r="G10" i="1"/>
  <c r="G228" i="1" s="1"/>
  <c r="E10" i="1"/>
  <c r="J10" i="1" s="1"/>
  <c r="J228" i="1" s="1"/>
  <c r="J230" i="1" s="1"/>
  <c r="K3" i="1"/>
  <c r="K2" i="1"/>
  <c r="K1" i="1"/>
  <c r="H236" i="1" l="1"/>
  <c r="H237" i="1" s="1"/>
  <c r="E228" i="1"/>
  <c r="H234" i="1" s="1"/>
  <c r="K228" i="1"/>
  <c r="O228" i="1"/>
  <c r="S228" i="1"/>
  <c r="M239" i="1"/>
  <c r="M240" i="1" s="1"/>
  <c r="Q239" i="1"/>
  <c r="Q240" i="1" s="1"/>
  <c r="U239" i="1"/>
  <c r="U240" i="1" s="1"/>
  <c r="L228" i="1"/>
  <c r="P228" i="1"/>
  <c r="T228" i="1"/>
  <c r="N239" i="1"/>
  <c r="N240" i="1" s="1"/>
  <c r="R239" i="1"/>
  <c r="R240" i="1" s="1"/>
</calcChain>
</file>

<file path=xl/sharedStrings.xml><?xml version="1.0" encoding="utf-8"?>
<sst xmlns="http://schemas.openxmlformats.org/spreadsheetml/2006/main" count="421" uniqueCount="262">
  <si>
    <t>PUBLIC EDUCATION DEPARTMENT</t>
  </si>
  <si>
    <t>SCHOOL BUDGET AND FINANCE ANALYSIS BUREAU</t>
  </si>
  <si>
    <t>2017 FINAL ASSESSED VALUATIONS AND MILL LEVY RATES</t>
  </si>
  <si>
    <t>11000</t>
  </si>
  <si>
    <t>31700</t>
  </si>
  <si>
    <t>31600</t>
  </si>
  <si>
    <t>41000</t>
  </si>
  <si>
    <t>43000</t>
  </si>
  <si>
    <t>OPERATIONAL</t>
  </si>
  <si>
    <t xml:space="preserve"> CAPITAL IMPROVEMENTS (SB-9)</t>
  </si>
  <si>
    <t>BUILDINGS (HB-33)</t>
  </si>
  <si>
    <t>GOB DEBT SVC</t>
  </si>
  <si>
    <t>ED TECH DEBT SVC</t>
  </si>
  <si>
    <t xml:space="preserve"> </t>
  </si>
  <si>
    <t xml:space="preserve">    VALUATIONS</t>
  </si>
  <si>
    <t>MILL LEVY RATES</t>
  </si>
  <si>
    <t>2017</t>
  </si>
  <si>
    <t>Total</t>
  </si>
  <si>
    <t>2016 Oil &amp; Gas</t>
  </si>
  <si>
    <t>Non-</t>
  </si>
  <si>
    <t xml:space="preserve">Copper, </t>
  </si>
  <si>
    <t>APPLIES TO</t>
  </si>
  <si>
    <t>DISTRICT</t>
  </si>
  <si>
    <t>County</t>
  </si>
  <si>
    <t>Residential</t>
  </si>
  <si>
    <t>Non-Residential</t>
  </si>
  <si>
    <t>2017 Copper</t>
  </si>
  <si>
    <t>Valuation</t>
  </si>
  <si>
    <t>Oil &amp; Gas</t>
  </si>
  <si>
    <t>ALL</t>
  </si>
  <si>
    <t>ALAMOGORDO</t>
  </si>
  <si>
    <t>Otero #1</t>
  </si>
  <si>
    <t>ALBUQUERQUE</t>
  </si>
  <si>
    <t>Bernalillo #12/2A</t>
  </si>
  <si>
    <t>+ #2A Sandoval</t>
  </si>
  <si>
    <t>+ #2AC Sandoval</t>
  </si>
  <si>
    <t>Bernalillo #R1-A</t>
  </si>
  <si>
    <t>ANIMAS</t>
  </si>
  <si>
    <t>Hidalgo #6</t>
  </si>
  <si>
    <t>C</t>
  </si>
  <si>
    <t>ARTESIA</t>
  </si>
  <si>
    <t>Eddy #16</t>
  </si>
  <si>
    <t>+ #14 Chaves</t>
  </si>
  <si>
    <t>AZTEC</t>
  </si>
  <si>
    <t>San Juan #2</t>
  </si>
  <si>
    <t>San Juan # 61/20</t>
  </si>
  <si>
    <t>BELEN</t>
  </si>
  <si>
    <t>Valencia #2</t>
  </si>
  <si>
    <t>+Valencia #3-BN</t>
  </si>
  <si>
    <t>+ #5 Socorro</t>
  </si>
  <si>
    <t>+Rio Communities 1RC</t>
  </si>
  <si>
    <t>BERNALILLO</t>
  </si>
  <si>
    <t>Sandoval #1</t>
  </si>
  <si>
    <t>BLOOMFIELD</t>
  </si>
  <si>
    <t>San Juan #6</t>
  </si>
  <si>
    <t>CAPITAN</t>
  </si>
  <si>
    <t>Lincoln #28</t>
  </si>
  <si>
    <t>CARLSBAD</t>
  </si>
  <si>
    <t>Eddy #C</t>
  </si>
  <si>
    <t>CARRIZOZO</t>
  </si>
  <si>
    <t>Lincoln #7</t>
  </si>
  <si>
    <t>+ #7L Socorro</t>
  </si>
  <si>
    <t>CENTRAL CONS.</t>
  </si>
  <si>
    <t>CENTRAL</t>
  </si>
  <si>
    <t>San Juan #22</t>
  </si>
  <si>
    <t>CHAMA VALLEY</t>
  </si>
  <si>
    <t>CHAMA</t>
  </si>
  <si>
    <t>Rio Arriba #19</t>
  </si>
  <si>
    <t>CIMARRON</t>
  </si>
  <si>
    <t>Colfax #3</t>
  </si>
  <si>
    <t>CLAYTON</t>
  </si>
  <si>
    <t>Union #1</t>
  </si>
  <si>
    <t>CLOUDCROFT</t>
  </si>
  <si>
    <t>Otero #11</t>
  </si>
  <si>
    <t>CLOVIS</t>
  </si>
  <si>
    <t>Curry #1</t>
  </si>
  <si>
    <t>COBRE</t>
  </si>
  <si>
    <t>Grant #2</t>
  </si>
  <si>
    <t>CORONA</t>
  </si>
  <si>
    <t>Lincoln #13</t>
  </si>
  <si>
    <t>+ #13L Socorro</t>
  </si>
  <si>
    <t>+ #20/35 Torrance</t>
  </si>
  <si>
    <t>CUBA</t>
  </si>
  <si>
    <t>Sandoval #20</t>
  </si>
  <si>
    <t>DEMING</t>
  </si>
  <si>
    <t>Luna #1</t>
  </si>
  <si>
    <t>DES MOINES</t>
  </si>
  <si>
    <t>Union #22</t>
  </si>
  <si>
    <t>+ #35 Colfax</t>
  </si>
  <si>
    <t>DEXTER</t>
  </si>
  <si>
    <t>Chaves #8</t>
  </si>
  <si>
    <t>DORA</t>
  </si>
  <si>
    <t>Roosevelt #39</t>
  </si>
  <si>
    <t>DULCE</t>
  </si>
  <si>
    <t>Rio Arriba #21</t>
  </si>
  <si>
    <t>ELIDA</t>
  </si>
  <si>
    <t>Roosevelt #2</t>
  </si>
  <si>
    <t>+ #27/28 Chaves</t>
  </si>
  <si>
    <t>ESPANOLA</t>
  </si>
  <si>
    <t>Rio Arriba #45</t>
  </si>
  <si>
    <t>+ #18 Santa Fe</t>
  </si>
  <si>
    <t>ESTANCIA</t>
  </si>
  <si>
    <t>Torrance #7</t>
  </si>
  <si>
    <t>EUNICE</t>
  </si>
  <si>
    <t>Lea #8</t>
  </si>
  <si>
    <t>FARMINGTON</t>
  </si>
  <si>
    <t>San Juan #5</t>
  </si>
  <si>
    <t>FLOYD</t>
  </si>
  <si>
    <t>Roosevelt #5</t>
  </si>
  <si>
    <t>FORT SUMNER</t>
  </si>
  <si>
    <t>De Baca #20</t>
  </si>
  <si>
    <t>GADSDEN</t>
  </si>
  <si>
    <t>Dona Ana #16</t>
  </si>
  <si>
    <t>+ #16 Otero</t>
  </si>
  <si>
    <t>+ #18 Anthony</t>
  </si>
  <si>
    <t>GALLUP-MCKINLEY</t>
  </si>
  <si>
    <t>GALLUP</t>
  </si>
  <si>
    <t>McKinley #1</t>
  </si>
  <si>
    <t>GRADY</t>
  </si>
  <si>
    <t>Curry #61</t>
  </si>
  <si>
    <t>+ #23/47 Quay</t>
  </si>
  <si>
    <t>GRANTS/CIBOLA</t>
  </si>
  <si>
    <t>GRANTS</t>
  </si>
  <si>
    <t>Cibola #3</t>
  </si>
  <si>
    <t>HAGERMAN</t>
  </si>
  <si>
    <t>Chaves #6</t>
  </si>
  <si>
    <t>HATCH</t>
  </si>
  <si>
    <t>Dona Ana #11</t>
  </si>
  <si>
    <t>HOBBS</t>
  </si>
  <si>
    <t>Lea #16</t>
  </si>
  <si>
    <t>HONDO</t>
  </si>
  <si>
    <t>Lincoln #20</t>
  </si>
  <si>
    <t>HOUSE</t>
  </si>
  <si>
    <t>Quay #19</t>
  </si>
  <si>
    <t>+ #9A/74 Roosevelt</t>
  </si>
  <si>
    <t>JAL</t>
  </si>
  <si>
    <t>Lea  #19</t>
  </si>
  <si>
    <t>JEMEZ MOUNTAIN</t>
  </si>
  <si>
    <t>Rio Arriba #53</t>
  </si>
  <si>
    <t>JEMEZ VALLEY</t>
  </si>
  <si>
    <t>Sandoval #31</t>
  </si>
  <si>
    <t>Sandoval #31RR</t>
  </si>
  <si>
    <t>LAKE ARTHUR</t>
  </si>
  <si>
    <t>Chaves #20</t>
  </si>
  <si>
    <t>LAS CRUCES</t>
  </si>
  <si>
    <t>Dona Ana #2</t>
  </si>
  <si>
    <t>LAS VEGAS CITY</t>
  </si>
  <si>
    <t>San Miguel #2</t>
  </si>
  <si>
    <t>+ #12C Mora</t>
  </si>
  <si>
    <t>LAS VEGAS WEST</t>
  </si>
  <si>
    <t>San Miguel #1</t>
  </si>
  <si>
    <t>LOGAN</t>
  </si>
  <si>
    <t>Quay #32</t>
  </si>
  <si>
    <t>+ #24/25 Harding</t>
  </si>
  <si>
    <t xml:space="preserve">+ #33 Quay </t>
  </si>
  <si>
    <t>LORDSBURG</t>
  </si>
  <si>
    <t>Hidalgo #1</t>
  </si>
  <si>
    <t>LOS ALAMOS</t>
  </si>
  <si>
    <t>Los Alamos  #1</t>
  </si>
  <si>
    <t>LOS LUNAS</t>
  </si>
  <si>
    <t>Valencia #1</t>
  </si>
  <si>
    <t>+Valencia #3-LL</t>
  </si>
  <si>
    <t>LOVING</t>
  </si>
  <si>
    <t>Eddy #10</t>
  </si>
  <si>
    <t>LOVINGTON</t>
  </si>
  <si>
    <t>Lea #1</t>
  </si>
  <si>
    <t>MAGDALENA</t>
  </si>
  <si>
    <t>Socorro #12</t>
  </si>
  <si>
    <t>MAXWELL</t>
  </si>
  <si>
    <t>Colfax #26</t>
  </si>
  <si>
    <t>MELROSE</t>
  </si>
  <si>
    <t>Curry #12</t>
  </si>
  <si>
    <t>+ #9/53 Roosevelt</t>
  </si>
  <si>
    <t>+ #53 Quay</t>
  </si>
  <si>
    <t>MESA VISTA</t>
  </si>
  <si>
    <t>Taos #6</t>
  </si>
  <si>
    <t>+ #6T Rio Arriba</t>
  </si>
  <si>
    <t>MORA</t>
  </si>
  <si>
    <t>Mora #1</t>
  </si>
  <si>
    <t>MORIARTY</t>
  </si>
  <si>
    <t>Torrance #8</t>
  </si>
  <si>
    <t>+ #8-T Bernalillo</t>
  </si>
  <si>
    <t>+ #24 Bernalillo</t>
  </si>
  <si>
    <t>+ #8T Santa Fe</t>
  </si>
  <si>
    <t>+ #8T-A Santa Fe</t>
  </si>
  <si>
    <t>MOSQUERO</t>
  </si>
  <si>
    <t>Harding #5</t>
  </si>
  <si>
    <t>MOUNTAINAIR</t>
  </si>
  <si>
    <t>Torrance #13</t>
  </si>
  <si>
    <t>+ #13T Socorro</t>
  </si>
  <si>
    <t>PECOS</t>
  </si>
  <si>
    <t>San Miguel #21</t>
  </si>
  <si>
    <t>PENASCO</t>
  </si>
  <si>
    <t>Taos #4</t>
  </si>
  <si>
    <t>+ #32 Rio Arriba</t>
  </si>
  <si>
    <t>POJOAQUE</t>
  </si>
  <si>
    <t>Santa Fe #1</t>
  </si>
  <si>
    <t>PORTALES</t>
  </si>
  <si>
    <t>Roosevelt #1</t>
  </si>
  <si>
    <t>QUEMADO</t>
  </si>
  <si>
    <t>Catron #2</t>
  </si>
  <si>
    <t>+ #2A Catron</t>
  </si>
  <si>
    <t>+ Q-M-02 Cibola</t>
  </si>
  <si>
    <t>QUESTA</t>
  </si>
  <si>
    <t>Taos #9</t>
  </si>
  <si>
    <t>RATON</t>
  </si>
  <si>
    <t>Colfax #11</t>
  </si>
  <si>
    <t>RESERVE</t>
  </si>
  <si>
    <t>Catron #1</t>
  </si>
  <si>
    <t>RIO RANCHO</t>
  </si>
  <si>
    <t>Sandoval #94</t>
  </si>
  <si>
    <t>ROSWELL</t>
  </si>
  <si>
    <t>Chaves #1</t>
  </si>
  <si>
    <t>ROY</t>
  </si>
  <si>
    <t>Harding #3</t>
  </si>
  <si>
    <t>RUIDOSO</t>
  </si>
  <si>
    <t>Lincoln #3</t>
  </si>
  <si>
    <t>SAN JON</t>
  </si>
  <si>
    <t>Quay #34</t>
  </si>
  <si>
    <t>SANTA FE</t>
  </si>
  <si>
    <t>Santa Fe #C</t>
  </si>
  <si>
    <t>SANTA ROSA</t>
  </si>
  <si>
    <t>Guadalupe #8</t>
  </si>
  <si>
    <t>+ #50 San Miguel</t>
  </si>
  <si>
    <t>SILVER CONS.</t>
  </si>
  <si>
    <t>SILVER CITY</t>
  </si>
  <si>
    <t>Grant #1</t>
  </si>
  <si>
    <t>SOCORRO</t>
  </si>
  <si>
    <t>Socorro #1</t>
  </si>
  <si>
    <t>SPRINGER</t>
  </si>
  <si>
    <t>Colfax #24</t>
  </si>
  <si>
    <t>+ #49 Union</t>
  </si>
  <si>
    <t>TAOS</t>
  </si>
  <si>
    <t>Taos #1/#8-18</t>
  </si>
  <si>
    <t>TATUM</t>
  </si>
  <si>
    <t>Lea #28</t>
  </si>
  <si>
    <t>+ #1L Chaves</t>
  </si>
  <si>
    <t>TEXICO</t>
  </si>
  <si>
    <t>Curry #2</t>
  </si>
  <si>
    <t>+ #3 Roosevelt</t>
  </si>
  <si>
    <t>TRUTH OR CONSEQ.</t>
  </si>
  <si>
    <t>TRUTH OR CONS.</t>
  </si>
  <si>
    <t>Sierra #6</t>
  </si>
  <si>
    <t>TUCUMCARI</t>
  </si>
  <si>
    <t>Quay #1</t>
  </si>
  <si>
    <t>TULAROSA</t>
  </si>
  <si>
    <t>Otero #4</t>
  </si>
  <si>
    <t>VAUGHN</t>
  </si>
  <si>
    <t>Guadalupe #33</t>
  </si>
  <si>
    <t>+ #16 Torrance</t>
  </si>
  <si>
    <t>WAGON MOUND</t>
  </si>
  <si>
    <t>Mora #12</t>
  </si>
  <si>
    <t>Mora #10-A</t>
  </si>
  <si>
    <t>ZUNI</t>
  </si>
  <si>
    <t>McKinley</t>
  </si>
  <si>
    <t xml:space="preserve">         STATE TOTALS/AVERAGES:  </t>
  </si>
  <si>
    <t>Total Oil &amp; Gas:</t>
  </si>
  <si>
    <t xml:space="preserve"> Total Copper:</t>
  </si>
  <si>
    <t xml:space="preserve">                           Total Resid./Non-Residential:</t>
  </si>
  <si>
    <t xml:space="preserve">                  TOTAL VALUATION:</t>
  </si>
  <si>
    <t>total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</si>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</sst>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0.000"/>
    <numFmt numFmtId="165" formatCode="#,##0.000_);\(#,##0.000\)"/>
    <numFmt numFmtId="166" formatCode="#,##0.0000_);\(#,##0.0000\)"/>
  </numFmts>
  <fonts count="16">
    <font>
      <sz val="12"/>
      <name val="Helv"/>
    </font>
    <font>
      <sz val="8"/>
      <name val="Arial"/>
      <family val="2"/>
    </font>
    <font>
      <sz val="8"/>
      <name val="AvantGarde Bk BT"/>
      <family val="2"/>
    </font>
    <font>
      <b/>
      <sz val="8"/>
      <name val="AvantGarde Bk BT"/>
      <family val="2"/>
    </font>
    <font>
      <b/>
      <sz val="8"/>
      <name val="AvantGarde Bk BT"/>
    </font>
    <font>
      <sz val="8"/>
      <color indexed="12"/>
      <name val="AvantGarde Bk BT"/>
      <family val="2"/>
    </font>
    <font>
      <sz val="8"/>
      <color theme="1"/>
      <name val="Cambria"/>
      <family val="1"/>
    </font>
    <font>
      <b/>
      <sz val="9"/>
      <color indexed="12"/>
      <name val="AvantGarde Bk BT"/>
      <family val="2"/>
    </font>
    <font>
      <b/>
      <sz val="9"/>
      <name val="AvantGarde Bk BT"/>
      <family val="2"/>
    </font>
    <font>
      <sz val="8"/>
      <name val="AvantGarde Bk BT"/>
    </font>
    <font>
      <sz val="8"/>
      <color indexed="8"/>
      <name val="AvantGarde Bk BT"/>
      <family val="2"/>
    </font>
    <font>
      <sz val="8"/>
      <color rgb="FFFF0000"/>
      <name val="Cambria"/>
      <family val="1"/>
    </font>
    <font>
      <b/>
      <sz val="8"/>
      <color indexed="8"/>
      <name val="AvantGarde Bk BT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9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8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37" fontId="0" fillId="0" borderId="0"/>
    <xf numFmtId="37" fontId="1" fillId="0" borderId="0"/>
  </cellStyleXfs>
  <cellXfs count="256">
    <xf numFmtId="37" fontId="0" fillId="0" borderId="0" xfId="0"/>
    <xf numFmtId="37" fontId="2" fillId="0" borderId="0" xfId="1" applyFont="1"/>
    <xf numFmtId="37" fontId="3" fillId="0" borderId="0" xfId="1" applyFont="1" applyAlignment="1" applyProtection="1">
      <alignment horizontal="center"/>
    </xf>
    <xf numFmtId="37" fontId="4" fillId="0" borderId="0" xfId="1" applyFont="1" applyAlignment="1" applyProtection="1">
      <alignment horizontal="center"/>
    </xf>
    <xf numFmtId="37" fontId="4" fillId="0" borderId="0" xfId="1" applyFont="1" applyAlignment="1" applyProtection="1"/>
    <xf numFmtId="37" fontId="3" fillId="0" borderId="1" xfId="1" quotePrefix="1" applyFont="1" applyBorder="1" applyAlignment="1">
      <alignment horizontal="center" vertical="center"/>
    </xf>
    <xf numFmtId="37" fontId="4" fillId="0" borderId="1" xfId="1" applyFont="1" applyBorder="1" applyAlignment="1" applyProtection="1">
      <alignment horizontal="center" vertical="center"/>
    </xf>
    <xf numFmtId="37" fontId="4" fillId="0" borderId="1" xfId="1" applyFont="1" applyBorder="1" applyAlignment="1" applyProtection="1">
      <alignment vertical="center"/>
    </xf>
    <xf numFmtId="37" fontId="4" fillId="0" borderId="0" xfId="1" applyFont="1" applyFill="1" applyAlignment="1" applyProtection="1">
      <alignment horizontal="center" vertical="center"/>
    </xf>
    <xf numFmtId="37" fontId="2" fillId="0" borderId="2" xfId="1" applyFont="1" applyBorder="1"/>
    <xf numFmtId="37" fontId="2" fillId="0" borderId="3" xfId="1" applyFont="1" applyBorder="1"/>
    <xf numFmtId="37" fontId="5" fillId="0" borderId="4" xfId="1" applyFont="1" applyBorder="1" applyProtection="1">
      <protection locked="0"/>
    </xf>
    <xf numFmtId="37" fontId="2" fillId="0" borderId="4" xfId="1" applyFont="1" applyBorder="1"/>
    <xf numFmtId="37" fontId="2" fillId="0" borderId="4" xfId="1" applyFont="1" applyBorder="1" applyProtection="1"/>
    <xf numFmtId="37" fontId="6" fillId="0" borderId="4" xfId="1" applyFont="1" applyBorder="1" applyAlignment="1" applyProtection="1">
      <alignment horizontal="right"/>
      <protection locked="0"/>
    </xf>
    <xf numFmtId="37" fontId="2" fillId="0" borderId="4" xfId="1" applyFont="1" applyBorder="1" applyAlignment="1">
      <alignment horizontal="left"/>
    </xf>
    <xf numFmtId="37" fontId="2" fillId="0" borderId="5" xfId="1" applyFont="1" applyBorder="1" applyAlignment="1" applyProtection="1">
      <alignment horizontal="right"/>
    </xf>
    <xf numFmtId="37" fontId="3" fillId="0" borderId="4" xfId="1" quotePrefix="1" applyFont="1" applyBorder="1" applyAlignment="1" applyProtection="1">
      <alignment horizontal="centerContinuous"/>
    </xf>
    <xf numFmtId="37" fontId="2" fillId="0" borderId="4" xfId="1" applyFont="1" applyBorder="1" applyAlignment="1" applyProtection="1">
      <alignment horizontal="centerContinuous"/>
    </xf>
    <xf numFmtId="37" fontId="2" fillId="0" borderId="5" xfId="1" applyFont="1" applyBorder="1" applyAlignment="1" applyProtection="1">
      <alignment horizontal="centerContinuous"/>
    </xf>
    <xf numFmtId="37" fontId="3" fillId="0" borderId="2" xfId="1" quotePrefix="1" applyFont="1" applyBorder="1" applyAlignment="1" applyProtection="1">
      <alignment horizontal="centerContinuous"/>
    </xf>
    <xf numFmtId="37" fontId="3" fillId="0" borderId="6" xfId="1" quotePrefix="1" applyFont="1" applyFill="1" applyBorder="1" applyAlignment="1" applyProtection="1">
      <alignment horizontal="center"/>
    </xf>
    <xf numFmtId="164" fontId="4" fillId="0" borderId="6" xfId="1" quotePrefix="1" applyNumberFormat="1" applyFont="1" applyFill="1" applyBorder="1" applyAlignment="1" applyProtection="1">
      <alignment horizontal="center"/>
    </xf>
    <xf numFmtId="37" fontId="2" fillId="0" borderId="7" xfId="1" applyFont="1" applyBorder="1"/>
    <xf numFmtId="37" fontId="2" fillId="0" borderId="8" xfId="1" applyFont="1" applyBorder="1"/>
    <xf numFmtId="37" fontId="5" fillId="0" borderId="0" xfId="1" applyFont="1" applyBorder="1" applyProtection="1">
      <protection locked="0"/>
    </xf>
    <xf numFmtId="37" fontId="2" fillId="0" borderId="0" xfId="1" applyFont="1" applyBorder="1"/>
    <xf numFmtId="37" fontId="2" fillId="0" borderId="0" xfId="1" applyFont="1" applyBorder="1" applyProtection="1"/>
    <xf numFmtId="37" fontId="6" fillId="0" borderId="0" xfId="1" applyFont="1" applyBorder="1" applyAlignment="1" applyProtection="1">
      <alignment horizontal="right"/>
      <protection locked="0"/>
    </xf>
    <xf numFmtId="37" fontId="2" fillId="0" borderId="0" xfId="1" applyFont="1" applyBorder="1" applyAlignment="1">
      <alignment horizontal="left"/>
    </xf>
    <xf numFmtId="37" fontId="2" fillId="0" borderId="9" xfId="1" applyFont="1" applyBorder="1" applyAlignment="1" applyProtection="1">
      <alignment horizontal="right"/>
    </xf>
    <xf numFmtId="37" fontId="3" fillId="0" borderId="0" xfId="1" applyFont="1" applyBorder="1" applyAlignment="1" applyProtection="1">
      <alignment horizontal="centerContinuous"/>
    </xf>
    <xf numFmtId="37" fontId="2" fillId="0" borderId="0" xfId="1" applyFont="1" applyBorder="1" applyAlignment="1" applyProtection="1">
      <alignment horizontal="centerContinuous"/>
    </xf>
    <xf numFmtId="37" fontId="2" fillId="0" borderId="9" xfId="1" applyFont="1" applyBorder="1" applyAlignment="1" applyProtection="1">
      <alignment horizontal="centerContinuous"/>
    </xf>
    <xf numFmtId="37" fontId="3" fillId="0" borderId="7" xfId="1" applyFont="1" applyBorder="1" applyAlignment="1" applyProtection="1">
      <alignment horizontal="centerContinuous"/>
    </xf>
    <xf numFmtId="37" fontId="3" fillId="0" borderId="10" xfId="1" applyFont="1" applyFill="1" applyBorder="1" applyAlignment="1" applyProtection="1">
      <alignment horizontal="center"/>
    </xf>
    <xf numFmtId="164" fontId="4" fillId="0" borderId="10" xfId="1" applyNumberFormat="1" applyFont="1" applyFill="1" applyBorder="1" applyAlignment="1" applyProtection="1">
      <alignment horizontal="center"/>
    </xf>
    <xf numFmtId="37" fontId="3" fillId="0" borderId="8" xfId="1" applyFont="1" applyBorder="1" applyAlignment="1" applyProtection="1">
      <alignment horizontal="left"/>
    </xf>
    <xf numFmtId="37" fontId="5" fillId="0" borderId="11" xfId="1" applyFont="1" applyBorder="1" applyAlignment="1" applyProtection="1">
      <alignment horizontal="centerContinuous"/>
      <protection locked="0"/>
    </xf>
    <xf numFmtId="37" fontId="2" fillId="0" borderId="11" xfId="1" applyFont="1" applyBorder="1" applyAlignment="1">
      <alignment horizontal="centerContinuous"/>
    </xf>
    <xf numFmtId="37" fontId="7" fillId="0" borderId="11" xfId="1" applyFont="1" applyBorder="1" applyAlignment="1" applyProtection="1">
      <alignment horizontal="right"/>
      <protection locked="0"/>
    </xf>
    <xf numFmtId="37" fontId="8" fillId="0" borderId="11" xfId="1" applyFont="1" applyBorder="1" applyAlignment="1" applyProtection="1">
      <alignment horizontal="right"/>
    </xf>
    <xf numFmtId="37" fontId="6" fillId="0" borderId="11" xfId="1" applyFont="1" applyBorder="1" applyAlignment="1" applyProtection="1">
      <alignment horizontal="right"/>
      <protection locked="0"/>
    </xf>
    <xf numFmtId="37" fontId="2" fillId="0" borderId="11" xfId="1" applyFont="1" applyBorder="1" applyAlignment="1">
      <alignment horizontal="left"/>
    </xf>
    <xf numFmtId="37" fontId="2" fillId="0" borderId="12" xfId="1" applyFont="1" applyBorder="1" applyAlignment="1" applyProtection="1">
      <alignment horizontal="right"/>
    </xf>
    <xf numFmtId="37" fontId="3" fillId="0" borderId="11" xfId="1" applyFont="1" applyBorder="1" applyAlignment="1" applyProtection="1">
      <alignment horizontal="centerContinuous"/>
    </xf>
    <xf numFmtId="37" fontId="2" fillId="0" borderId="11" xfId="1" applyFont="1" applyBorder="1" applyAlignment="1" applyProtection="1">
      <alignment horizontal="centerContinuous"/>
    </xf>
    <xf numFmtId="37" fontId="2" fillId="0" borderId="12" xfId="1" applyFont="1" applyBorder="1" applyAlignment="1" applyProtection="1">
      <alignment horizontal="centerContinuous"/>
    </xf>
    <xf numFmtId="37" fontId="3" fillId="0" borderId="13" xfId="1" applyFont="1" applyBorder="1" applyAlignment="1" applyProtection="1">
      <alignment horizontal="centerContinuous"/>
    </xf>
    <xf numFmtId="37" fontId="3" fillId="0" borderId="14" xfId="1" applyFont="1" applyFill="1" applyBorder="1" applyAlignment="1" applyProtection="1">
      <alignment horizontal="center"/>
    </xf>
    <xf numFmtId="37" fontId="2" fillId="0" borderId="8" xfId="1" applyFont="1" applyBorder="1" applyAlignment="1">
      <alignment horizontal="center"/>
    </xf>
    <xf numFmtId="49" fontId="5" fillId="0" borderId="0" xfId="1" quotePrefix="1" applyNumberFormat="1" applyFont="1" applyFill="1" applyBorder="1" applyAlignment="1" applyProtection="1">
      <alignment horizontal="center"/>
      <protection locked="0"/>
    </xf>
    <xf numFmtId="37" fontId="2" fillId="0" borderId="15" xfId="1" applyFont="1" applyBorder="1" applyAlignment="1" applyProtection="1">
      <alignment horizontal="center"/>
    </xf>
    <xf numFmtId="37" fontId="2" fillId="0" borderId="15" xfId="1" quotePrefix="1" applyFont="1" applyFill="1" applyBorder="1" applyAlignment="1" applyProtection="1">
      <alignment horizontal="center"/>
    </xf>
    <xf numFmtId="37" fontId="2" fillId="0" borderId="16" xfId="1" applyFont="1" applyBorder="1" applyAlignment="1" applyProtection="1">
      <alignment horizontal="left"/>
    </xf>
    <xf numFmtId="37" fontId="2" fillId="0" borderId="9" xfId="1" applyFont="1" applyBorder="1" applyAlignment="1" applyProtection="1">
      <alignment horizontal="center"/>
    </xf>
    <xf numFmtId="37" fontId="2" fillId="0" borderId="0" xfId="1" applyFont="1" applyBorder="1" applyAlignment="1" applyProtection="1">
      <alignment horizontal="center"/>
    </xf>
    <xf numFmtId="37" fontId="2" fillId="0" borderId="7" xfId="1" applyFont="1" applyBorder="1" applyAlignment="1" applyProtection="1">
      <alignment horizontal="center"/>
    </xf>
    <xf numFmtId="37" fontId="2" fillId="0" borderId="17" xfId="1" applyFont="1" applyBorder="1" applyAlignment="1" applyProtection="1">
      <alignment horizontal="center"/>
    </xf>
    <xf numFmtId="37" fontId="2" fillId="0" borderId="18" xfId="1" applyFont="1" applyBorder="1" applyAlignment="1" applyProtection="1">
      <alignment horizontal="center"/>
    </xf>
    <xf numFmtId="37" fontId="5" fillId="0" borderId="19" xfId="1" applyFont="1" applyBorder="1" applyAlignment="1" applyProtection="1">
      <alignment horizontal="center"/>
      <protection locked="0"/>
    </xf>
    <xf numFmtId="37" fontId="2" fillId="0" borderId="20" xfId="1" applyFont="1" applyBorder="1" applyAlignment="1" applyProtection="1">
      <alignment horizontal="center"/>
    </xf>
    <xf numFmtId="37" fontId="2" fillId="0" borderId="21" xfId="1" applyFont="1" applyBorder="1" applyAlignment="1" applyProtection="1">
      <alignment horizontal="left"/>
    </xf>
    <xf numFmtId="37" fontId="2" fillId="0" borderId="22" xfId="1" applyFont="1" applyBorder="1" applyAlignment="1" applyProtection="1">
      <alignment horizontal="center"/>
    </xf>
    <xf numFmtId="37" fontId="2" fillId="0" borderId="19" xfId="1" applyFont="1" applyBorder="1" applyAlignment="1" applyProtection="1">
      <alignment horizontal="center"/>
    </xf>
    <xf numFmtId="37" fontId="3" fillId="0" borderId="23" xfId="1" applyFont="1" applyFill="1" applyBorder="1" applyAlignment="1" applyProtection="1">
      <alignment horizontal="center"/>
    </xf>
    <xf numFmtId="37" fontId="2" fillId="0" borderId="24" xfId="1" applyFont="1" applyBorder="1" applyAlignment="1" applyProtection="1">
      <alignment horizontal="center"/>
    </xf>
    <xf numFmtId="37" fontId="2" fillId="0" borderId="25" xfId="1" applyFont="1" applyBorder="1" applyAlignment="1" applyProtection="1">
      <alignment horizontal="center"/>
    </xf>
    <xf numFmtId="37" fontId="5" fillId="0" borderId="26" xfId="1" applyFont="1" applyBorder="1" applyAlignment="1" applyProtection="1">
      <alignment horizontal="center"/>
      <protection locked="0"/>
    </xf>
    <xf numFmtId="37" fontId="2" fillId="0" borderId="27" xfId="1" applyFont="1" applyBorder="1" applyAlignment="1" applyProtection="1">
      <alignment horizontal="center"/>
    </xf>
    <xf numFmtId="37" fontId="6" fillId="0" borderId="28" xfId="1" quotePrefix="1" applyFont="1" applyBorder="1" applyAlignment="1" applyProtection="1">
      <alignment horizontal="center"/>
      <protection locked="0"/>
    </xf>
    <xf numFmtId="37" fontId="2" fillId="0" borderId="29" xfId="1" applyFont="1" applyBorder="1" applyAlignment="1" applyProtection="1">
      <alignment horizontal="left"/>
    </xf>
    <xf numFmtId="37" fontId="2" fillId="0" borderId="30" xfId="1" applyFont="1" applyBorder="1" applyAlignment="1" applyProtection="1">
      <alignment horizontal="center"/>
    </xf>
    <xf numFmtId="37" fontId="2" fillId="0" borderId="26" xfId="1" applyFont="1" applyBorder="1" applyAlignment="1" applyProtection="1">
      <alignment horizontal="center"/>
    </xf>
    <xf numFmtId="37" fontId="3" fillId="0" borderId="28" xfId="1" applyFont="1" applyBorder="1" applyAlignment="1" applyProtection="1">
      <alignment horizontal="center"/>
    </xf>
    <xf numFmtId="164" fontId="4" fillId="0" borderId="28" xfId="1" applyNumberFormat="1" applyFont="1" applyBorder="1" applyAlignment="1" applyProtection="1">
      <alignment horizontal="center"/>
    </xf>
    <xf numFmtId="37" fontId="2" fillId="0" borderId="0" xfId="1" applyFont="1" applyFill="1" applyBorder="1"/>
    <xf numFmtId="37" fontId="2" fillId="0" borderId="8" xfId="1" applyFont="1" applyFill="1" applyBorder="1" applyAlignment="1" applyProtection="1">
      <alignment horizontal="left"/>
    </xf>
    <xf numFmtId="37" fontId="5" fillId="0" borderId="0" xfId="1" applyFont="1" applyFill="1" applyBorder="1" applyProtection="1">
      <protection locked="0"/>
    </xf>
    <xf numFmtId="37" fontId="9" fillId="0" borderId="31" xfId="1" applyFont="1" applyFill="1" applyBorder="1"/>
    <xf numFmtId="37" fontId="9" fillId="0" borderId="31" xfId="1" applyFont="1" applyFill="1" applyBorder="1" applyProtection="1"/>
    <xf numFmtId="37" fontId="6" fillId="0" borderId="10" xfId="1" applyNumberFormat="1" applyFont="1" applyFill="1" applyBorder="1" applyAlignment="1" applyProtection="1">
      <alignment horizontal="right"/>
      <protection locked="0"/>
    </xf>
    <xf numFmtId="49" fontId="2" fillId="0" borderId="32" xfId="1" applyNumberFormat="1" applyFont="1" applyFill="1" applyBorder="1" applyAlignment="1" applyProtection="1">
      <alignment horizontal="left"/>
    </xf>
    <xf numFmtId="37" fontId="2" fillId="0" borderId="9" xfId="1" applyNumberFormat="1" applyFont="1" applyFill="1" applyBorder="1" applyAlignment="1" applyProtection="1">
      <alignment horizontal="right"/>
    </xf>
    <xf numFmtId="164" fontId="10" fillId="0" borderId="0" xfId="1" applyNumberFormat="1" applyFont="1" applyFill="1" applyBorder="1" applyProtection="1"/>
    <xf numFmtId="164" fontId="10" fillId="0" borderId="9" xfId="1" applyNumberFormat="1" applyFont="1" applyFill="1" applyBorder="1" applyProtection="1"/>
    <xf numFmtId="164" fontId="10" fillId="0" borderId="10" xfId="1" applyNumberFormat="1" applyFont="1" applyFill="1" applyBorder="1" applyAlignment="1" applyProtection="1">
      <alignment horizontal="right"/>
    </xf>
    <xf numFmtId="164" fontId="10" fillId="0" borderId="10" xfId="1" applyNumberFormat="1" applyFont="1" applyFill="1" applyBorder="1" applyProtection="1"/>
    <xf numFmtId="37" fontId="2" fillId="0" borderId="0" xfId="1" applyFont="1" applyFill="1"/>
    <xf numFmtId="37" fontId="2" fillId="2" borderId="1" xfId="1" applyFont="1" applyFill="1" applyBorder="1"/>
    <xf numFmtId="37" fontId="2" fillId="2" borderId="33" xfId="1" applyFont="1" applyFill="1" applyBorder="1" applyAlignment="1" applyProtection="1">
      <alignment horizontal="left"/>
    </xf>
    <xf numFmtId="37" fontId="2" fillId="2" borderId="34" xfId="1" applyFont="1" applyFill="1" applyBorder="1" applyAlignment="1" applyProtection="1">
      <alignment horizontal="left"/>
    </xf>
    <xf numFmtId="37" fontId="2" fillId="2" borderId="35" xfId="1" applyFont="1" applyFill="1" applyBorder="1" applyAlignment="1" applyProtection="1">
      <alignment horizontal="left"/>
    </xf>
    <xf numFmtId="37" fontId="6" fillId="2" borderId="36" xfId="1" applyFont="1" applyFill="1" applyBorder="1" applyAlignment="1" applyProtection="1">
      <alignment horizontal="left"/>
    </xf>
    <xf numFmtId="37" fontId="2" fillId="2" borderId="37" xfId="1" applyFont="1" applyFill="1" applyBorder="1" applyAlignment="1" applyProtection="1">
      <alignment horizontal="left"/>
    </xf>
    <xf numFmtId="37" fontId="2" fillId="2" borderId="38" xfId="1" applyNumberFormat="1" applyFont="1" applyFill="1" applyBorder="1" applyAlignment="1" applyProtection="1">
      <alignment horizontal="right"/>
    </xf>
    <xf numFmtId="164" fontId="10" fillId="2" borderId="1" xfId="1" applyNumberFormat="1" applyFont="1" applyFill="1" applyBorder="1" applyProtection="1"/>
    <xf numFmtId="164" fontId="10" fillId="2" borderId="38" xfId="1" applyNumberFormat="1" applyFont="1" applyFill="1" applyBorder="1" applyProtection="1"/>
    <xf numFmtId="164" fontId="10" fillId="2" borderId="36" xfId="1" applyNumberFormat="1" applyFont="1" applyFill="1" applyBorder="1" applyAlignment="1" applyProtection="1">
      <alignment horizontal="right"/>
    </xf>
    <xf numFmtId="164" fontId="10" fillId="2" borderId="36" xfId="1" applyNumberFormat="1" applyFont="1" applyFill="1" applyBorder="1" applyProtection="1"/>
    <xf numFmtId="37" fontId="2" fillId="0" borderId="39" xfId="1" applyFont="1" applyFill="1" applyBorder="1" applyAlignment="1" applyProtection="1">
      <alignment horizontal="left"/>
    </xf>
    <xf numFmtId="37" fontId="5" fillId="0" borderId="40" xfId="1" applyFont="1" applyFill="1" applyBorder="1" applyProtection="1">
      <protection locked="0"/>
    </xf>
    <xf numFmtId="37" fontId="9" fillId="0" borderId="41" xfId="1" applyNumberFormat="1" applyFont="1" applyFill="1" applyBorder="1" applyProtection="1"/>
    <xf numFmtId="37" fontId="6" fillId="0" borderId="42" xfId="1" applyFont="1" applyFill="1" applyBorder="1" applyAlignment="1" applyProtection="1">
      <alignment horizontal="right"/>
      <protection locked="0"/>
    </xf>
    <xf numFmtId="164" fontId="10" fillId="0" borderId="42" xfId="1" applyNumberFormat="1" applyFont="1" applyFill="1" applyBorder="1" applyAlignment="1" applyProtection="1">
      <alignment horizontal="right"/>
    </xf>
    <xf numFmtId="37" fontId="2" fillId="0" borderId="8" xfId="1" applyFont="1" applyFill="1" applyBorder="1"/>
    <xf numFmtId="37" fontId="2" fillId="0" borderId="8" xfId="1" quotePrefix="1" applyFont="1" applyFill="1" applyBorder="1" applyAlignment="1" applyProtection="1">
      <alignment horizontal="left"/>
    </xf>
    <xf numFmtId="37" fontId="9" fillId="0" borderId="31" xfId="1" applyNumberFormat="1" applyFont="1" applyFill="1" applyBorder="1" applyProtection="1"/>
    <xf numFmtId="164" fontId="10" fillId="0" borderId="0" xfId="1" applyNumberFormat="1" applyFont="1" applyFill="1" applyBorder="1" applyAlignment="1" applyProtection="1">
      <alignment horizontal="right"/>
    </xf>
    <xf numFmtId="164" fontId="10" fillId="0" borderId="9" xfId="1" applyNumberFormat="1" applyFont="1" applyFill="1" applyBorder="1" applyAlignment="1" applyProtection="1">
      <alignment horizontal="right"/>
    </xf>
    <xf numFmtId="37" fontId="6" fillId="0" borderId="10" xfId="1" applyFont="1" applyFill="1" applyBorder="1" applyAlignment="1" applyProtection="1">
      <alignment horizontal="right"/>
      <protection locked="0"/>
    </xf>
    <xf numFmtId="37" fontId="2" fillId="0" borderId="32" xfId="1" applyNumberFormat="1" applyFont="1" applyFill="1" applyBorder="1" applyAlignment="1" applyProtection="1">
      <alignment horizontal="left"/>
    </xf>
    <xf numFmtId="37" fontId="2" fillId="0" borderId="39" xfId="1" applyFont="1" applyFill="1" applyBorder="1"/>
    <xf numFmtId="37" fontId="9" fillId="0" borderId="42" xfId="1" applyNumberFormat="1" applyFont="1" applyFill="1" applyBorder="1" applyProtection="1"/>
    <xf numFmtId="164" fontId="10" fillId="0" borderId="40" xfId="1" applyNumberFormat="1" applyFont="1" applyFill="1" applyBorder="1" applyProtection="1"/>
    <xf numFmtId="164" fontId="10" fillId="0" borderId="43" xfId="1" applyNumberFormat="1" applyFont="1" applyFill="1" applyBorder="1" applyProtection="1"/>
    <xf numFmtId="164" fontId="10" fillId="0" borderId="6" xfId="1" applyNumberFormat="1" applyFont="1" applyFill="1" applyBorder="1" applyAlignment="1" applyProtection="1">
      <alignment horizontal="right"/>
    </xf>
    <xf numFmtId="37" fontId="9" fillId="0" borderId="10" xfId="1" applyNumberFormat="1" applyFont="1" applyFill="1" applyBorder="1" applyProtection="1"/>
    <xf numFmtId="164" fontId="10" fillId="0" borderId="40" xfId="1" applyNumberFormat="1" applyFont="1" applyFill="1" applyBorder="1" applyAlignment="1" applyProtection="1">
      <alignment horizontal="right"/>
    </xf>
    <xf numFmtId="164" fontId="10" fillId="0" borderId="43" xfId="1" applyNumberFormat="1" applyFont="1" applyFill="1" applyBorder="1" applyAlignment="1" applyProtection="1">
      <alignment horizontal="right"/>
    </xf>
    <xf numFmtId="37" fontId="10" fillId="0" borderId="39" xfId="1" applyFont="1" applyFill="1" applyBorder="1" applyAlignment="1" applyProtection="1">
      <alignment horizontal="left"/>
    </xf>
    <xf numFmtId="37" fontId="9" fillId="0" borderId="44" xfId="1" applyNumberFormat="1" applyFont="1" applyFill="1" applyBorder="1" applyProtection="1"/>
    <xf numFmtId="37" fontId="5" fillId="0" borderId="45" xfId="1" applyFont="1" applyFill="1" applyBorder="1" applyProtection="1">
      <protection locked="0"/>
    </xf>
    <xf numFmtId="37" fontId="2" fillId="0" borderId="5" xfId="1" applyFont="1" applyFill="1" applyBorder="1" applyProtection="1"/>
    <xf numFmtId="37" fontId="10" fillId="0" borderId="8" xfId="1" applyFont="1" applyFill="1" applyBorder="1" applyAlignment="1" applyProtection="1">
      <alignment horizontal="left"/>
    </xf>
    <xf numFmtId="37" fontId="6" fillId="0" borderId="42" xfId="1" applyNumberFormat="1" applyFont="1" applyFill="1" applyBorder="1" applyAlignment="1" applyProtection="1">
      <alignment horizontal="right"/>
      <protection locked="0"/>
    </xf>
    <xf numFmtId="37" fontId="10" fillId="0" borderId="8" xfId="1" quotePrefix="1" applyFont="1" applyFill="1" applyBorder="1" applyAlignment="1" applyProtection="1">
      <alignment horizontal="left"/>
    </xf>
    <xf numFmtId="37" fontId="5" fillId="0" borderId="8" xfId="1" applyFont="1" applyFill="1" applyBorder="1" applyProtection="1">
      <protection locked="0"/>
    </xf>
    <xf numFmtId="37" fontId="2" fillId="0" borderId="31" xfId="1" applyFont="1" applyFill="1" applyBorder="1"/>
    <xf numFmtId="37" fontId="5" fillId="0" borderId="46" xfId="1" applyFont="1" applyFill="1" applyBorder="1" applyProtection="1">
      <protection locked="0"/>
    </xf>
    <xf numFmtId="37" fontId="2" fillId="0" borderId="47" xfId="1" applyFont="1" applyFill="1" applyBorder="1"/>
    <xf numFmtId="37" fontId="2" fillId="2" borderId="48" xfId="1" applyFont="1" applyFill="1" applyBorder="1" applyAlignment="1" applyProtection="1">
      <alignment horizontal="left"/>
    </xf>
    <xf numFmtId="37" fontId="6" fillId="2" borderId="33" xfId="1" applyFont="1" applyFill="1" applyBorder="1" applyAlignment="1" applyProtection="1">
      <alignment horizontal="left"/>
    </xf>
    <xf numFmtId="37" fontId="6" fillId="2" borderId="38" xfId="1" applyFont="1" applyFill="1" applyBorder="1" applyAlignment="1" applyProtection="1">
      <alignment horizontal="left"/>
    </xf>
    <xf numFmtId="37" fontId="10" fillId="0" borderId="39" xfId="1" applyFont="1" applyFill="1" applyBorder="1"/>
    <xf numFmtId="37" fontId="5" fillId="0" borderId="40" xfId="1" applyFont="1" applyFill="1" applyBorder="1" applyAlignment="1" applyProtection="1">
      <protection locked="0"/>
    </xf>
    <xf numFmtId="37" fontId="9" fillId="0" borderId="41" xfId="1" applyNumberFormat="1" applyFont="1" applyFill="1" applyBorder="1" applyAlignment="1" applyProtection="1"/>
    <xf numFmtId="37" fontId="2" fillId="0" borderId="33" xfId="1" applyFont="1" applyFill="1" applyBorder="1"/>
    <xf numFmtId="37" fontId="2" fillId="0" borderId="33" xfId="1" applyFont="1" applyFill="1" applyBorder="1" applyAlignment="1" applyProtection="1">
      <alignment horizontal="left"/>
    </xf>
    <xf numFmtId="37" fontId="5" fillId="0" borderId="1" xfId="1" applyFont="1" applyFill="1" applyBorder="1" applyProtection="1">
      <protection locked="0"/>
    </xf>
    <xf numFmtId="37" fontId="9" fillId="0" borderId="34" xfId="1" applyNumberFormat="1" applyFont="1" applyFill="1" applyBorder="1" applyProtection="1"/>
    <xf numFmtId="37" fontId="6" fillId="0" borderId="36" xfId="1" applyNumberFormat="1" applyFont="1" applyFill="1" applyBorder="1" applyAlignment="1" applyProtection="1">
      <alignment horizontal="right"/>
      <protection locked="0"/>
    </xf>
    <xf numFmtId="37" fontId="2" fillId="0" borderId="37" xfId="1" applyNumberFormat="1" applyFont="1" applyFill="1" applyBorder="1" applyAlignment="1" applyProtection="1">
      <alignment horizontal="left"/>
    </xf>
    <xf numFmtId="37" fontId="2" fillId="0" borderId="38" xfId="1" applyNumberFormat="1" applyFont="1" applyFill="1" applyBorder="1" applyAlignment="1" applyProtection="1">
      <alignment horizontal="right"/>
    </xf>
    <xf numFmtId="164" fontId="10" fillId="0" borderId="1" xfId="1" applyNumberFormat="1" applyFont="1" applyFill="1" applyBorder="1" applyProtection="1"/>
    <xf numFmtId="164" fontId="10" fillId="0" borderId="38" xfId="1" applyNumberFormat="1" applyFont="1" applyFill="1" applyBorder="1" applyProtection="1"/>
    <xf numFmtId="164" fontId="10" fillId="0" borderId="36" xfId="1" applyNumberFormat="1" applyFont="1" applyFill="1" applyBorder="1" applyProtection="1"/>
    <xf numFmtId="37" fontId="2" fillId="0" borderId="1" xfId="1" applyFont="1" applyFill="1" applyBorder="1"/>
    <xf numFmtId="37" fontId="10" fillId="0" borderId="49" xfId="1" applyFont="1" applyFill="1" applyBorder="1"/>
    <xf numFmtId="37" fontId="10" fillId="0" borderId="49" xfId="1" applyFont="1" applyFill="1" applyBorder="1" applyAlignment="1" applyProtection="1">
      <alignment horizontal="left"/>
    </xf>
    <xf numFmtId="37" fontId="5" fillId="0" borderId="50" xfId="1" applyFont="1" applyFill="1" applyBorder="1" applyProtection="1">
      <protection locked="0"/>
    </xf>
    <xf numFmtId="37" fontId="9" fillId="0" borderId="51" xfId="1" applyNumberFormat="1" applyFont="1" applyFill="1" applyBorder="1" applyProtection="1"/>
    <xf numFmtId="37" fontId="2" fillId="0" borderId="52" xfId="1" applyNumberFormat="1" applyFont="1" applyFill="1" applyBorder="1" applyAlignment="1" applyProtection="1">
      <alignment horizontal="left"/>
    </xf>
    <xf numFmtId="37" fontId="2" fillId="0" borderId="53" xfId="1" applyNumberFormat="1" applyFont="1" applyFill="1" applyBorder="1" applyAlignment="1" applyProtection="1">
      <alignment horizontal="right"/>
    </xf>
    <xf numFmtId="164" fontId="10" fillId="0" borderId="50" xfId="1" applyNumberFormat="1" applyFont="1" applyFill="1" applyBorder="1" applyAlignment="1" applyProtection="1">
      <alignment horizontal="right"/>
    </xf>
    <xf numFmtId="164" fontId="10" fillId="0" borderId="53" xfId="1" applyNumberFormat="1" applyFont="1" applyFill="1" applyBorder="1" applyAlignment="1" applyProtection="1">
      <alignment horizontal="right"/>
    </xf>
    <xf numFmtId="164" fontId="10" fillId="0" borderId="54" xfId="1" applyNumberFormat="1" applyFont="1" applyFill="1" applyBorder="1" applyAlignment="1" applyProtection="1">
      <alignment horizontal="right"/>
    </xf>
    <xf numFmtId="164" fontId="10" fillId="0" borderId="54" xfId="1" applyNumberFormat="1" applyFont="1" applyFill="1" applyBorder="1" applyProtection="1"/>
    <xf numFmtId="37" fontId="2" fillId="0" borderId="49" xfId="1" applyFont="1" applyFill="1" applyBorder="1"/>
    <xf numFmtId="37" fontId="2" fillId="0" borderId="49" xfId="1" applyFont="1" applyFill="1" applyBorder="1" applyAlignment="1" applyProtection="1">
      <alignment horizontal="left"/>
    </xf>
    <xf numFmtId="37" fontId="6" fillId="0" borderId="54" xfId="1" applyNumberFormat="1" applyFont="1" applyFill="1" applyBorder="1" applyAlignment="1" applyProtection="1">
      <alignment horizontal="right"/>
      <protection locked="0"/>
    </xf>
    <xf numFmtId="164" fontId="10" fillId="0" borderId="36" xfId="1" applyNumberFormat="1" applyFont="1" applyFill="1" applyBorder="1" applyAlignment="1" applyProtection="1">
      <alignment horizontal="right"/>
    </xf>
    <xf numFmtId="164" fontId="10" fillId="2" borderId="54" xfId="1" applyNumberFormat="1" applyFont="1" applyFill="1" applyBorder="1" applyProtection="1"/>
    <xf numFmtId="164" fontId="10" fillId="0" borderId="55" xfId="1" applyNumberFormat="1" applyFont="1" applyFill="1" applyBorder="1" applyAlignment="1" applyProtection="1">
      <alignment horizontal="right"/>
    </xf>
    <xf numFmtId="37" fontId="2" fillId="3" borderId="8" xfId="1" applyFont="1" applyFill="1" applyBorder="1" applyAlignment="1" applyProtection="1">
      <alignment horizontal="left"/>
    </xf>
    <xf numFmtId="164" fontId="10" fillId="4" borderId="40" xfId="1" applyNumberFormat="1" applyFont="1" applyFill="1" applyBorder="1" applyAlignment="1" applyProtection="1">
      <alignment horizontal="right"/>
    </xf>
    <xf numFmtId="164" fontId="10" fillId="4" borderId="43" xfId="1" applyNumberFormat="1" applyFont="1" applyFill="1" applyBorder="1" applyAlignment="1" applyProtection="1">
      <alignment horizontal="right"/>
    </xf>
    <xf numFmtId="37" fontId="2" fillId="0" borderId="4" xfId="1" applyFont="1" applyFill="1" applyBorder="1"/>
    <xf numFmtId="37" fontId="2" fillId="0" borderId="3" xfId="1" applyFont="1" applyFill="1" applyBorder="1" applyAlignment="1" applyProtection="1">
      <alignment horizontal="left"/>
    </xf>
    <xf numFmtId="37" fontId="5" fillId="0" borderId="4" xfId="1" applyFont="1" applyFill="1" applyBorder="1" applyProtection="1">
      <protection locked="0"/>
    </xf>
    <xf numFmtId="37" fontId="2" fillId="0" borderId="56" xfId="1" applyNumberFormat="1" applyFont="1" applyFill="1" applyBorder="1" applyAlignment="1" applyProtection="1">
      <alignment horizontal="left"/>
    </xf>
    <xf numFmtId="164" fontId="10" fillId="0" borderId="4" xfId="1" applyNumberFormat="1" applyFont="1" applyFill="1" applyBorder="1" applyAlignment="1" applyProtection="1">
      <alignment horizontal="right"/>
    </xf>
    <xf numFmtId="164" fontId="10" fillId="0" borderId="5" xfId="1" applyNumberFormat="1" applyFont="1" applyFill="1" applyBorder="1" applyAlignment="1" applyProtection="1">
      <alignment horizontal="right"/>
    </xf>
    <xf numFmtId="164" fontId="10" fillId="0" borderId="6" xfId="1" applyNumberFormat="1" applyFont="1" applyFill="1" applyBorder="1" applyProtection="1"/>
    <xf numFmtId="37" fontId="2" fillId="0" borderId="39" xfId="1" quotePrefix="1" applyFont="1" applyFill="1" applyBorder="1" applyAlignment="1" applyProtection="1">
      <alignment horizontal="left"/>
    </xf>
    <xf numFmtId="37" fontId="2" fillId="0" borderId="57" xfId="1" applyFont="1" applyFill="1" applyBorder="1"/>
    <xf numFmtId="37" fontId="2" fillId="0" borderId="47" xfId="1" applyNumberFormat="1" applyFont="1" applyFill="1" applyBorder="1" applyAlignment="1" applyProtection="1">
      <alignment horizontal="right"/>
    </xf>
    <xf numFmtId="49" fontId="2" fillId="2" borderId="37" xfId="1" applyNumberFormat="1" applyFont="1" applyFill="1" applyBorder="1" applyAlignment="1" applyProtection="1">
      <alignment horizontal="left"/>
    </xf>
    <xf numFmtId="37" fontId="9" fillId="0" borderId="58" xfId="1" applyNumberFormat="1" applyFont="1" applyFill="1" applyBorder="1" applyProtection="1"/>
    <xf numFmtId="37" fontId="5" fillId="0" borderId="2" xfId="1" applyFont="1" applyBorder="1" applyProtection="1">
      <protection locked="0"/>
    </xf>
    <xf numFmtId="37" fontId="2" fillId="0" borderId="15" xfId="1" applyFont="1" applyBorder="1"/>
    <xf numFmtId="37" fontId="9" fillId="0" borderId="44" xfId="1" applyFont="1" applyBorder="1" applyProtection="1"/>
    <xf numFmtId="37" fontId="6" fillId="0" borderId="6" xfId="1" applyFont="1" applyBorder="1" applyAlignment="1" applyProtection="1">
      <alignment horizontal="right"/>
      <protection locked="0"/>
    </xf>
    <xf numFmtId="37" fontId="2" fillId="0" borderId="32" xfId="1" applyFont="1" applyBorder="1" applyAlignment="1">
      <alignment horizontal="left"/>
    </xf>
    <xf numFmtId="164" fontId="2" fillId="0" borderId="4" xfId="1" applyNumberFormat="1" applyFont="1" applyBorder="1" applyProtection="1"/>
    <xf numFmtId="164" fontId="2" fillId="0" borderId="5" xfId="1" applyNumberFormat="1" applyFont="1" applyBorder="1" applyProtection="1"/>
    <xf numFmtId="164" fontId="2" fillId="0" borderId="59" xfId="1" applyNumberFormat="1" applyFont="1" applyBorder="1" applyProtection="1"/>
    <xf numFmtId="164" fontId="2" fillId="0" borderId="6" xfId="1" applyNumberFormat="1" applyFont="1" applyBorder="1" applyAlignment="1" applyProtection="1">
      <alignment horizontal="right"/>
    </xf>
    <xf numFmtId="164" fontId="2" fillId="0" borderId="10" xfId="1" applyNumberFormat="1" applyFont="1" applyBorder="1" applyProtection="1"/>
    <xf numFmtId="37" fontId="3" fillId="0" borderId="0" xfId="1" applyFont="1" applyBorder="1" applyAlignment="1" applyProtection="1">
      <alignment horizontal="left"/>
    </xf>
    <xf numFmtId="37" fontId="0" fillId="0" borderId="0" xfId="0" applyBorder="1"/>
    <xf numFmtId="5" fontId="5" fillId="0" borderId="48" xfId="1" applyNumberFormat="1" applyFont="1" applyBorder="1" applyProtection="1">
      <protection locked="0"/>
    </xf>
    <xf numFmtId="5" fontId="2" fillId="0" borderId="34" xfId="1" applyNumberFormat="1" applyFont="1" applyBorder="1" applyProtection="1"/>
    <xf numFmtId="5" fontId="5" fillId="0" borderId="35" xfId="1" applyNumberFormat="1" applyFont="1" applyBorder="1" applyProtection="1">
      <protection locked="0"/>
    </xf>
    <xf numFmtId="5" fontId="9" fillId="0" borderId="34" xfId="1" applyNumberFormat="1" applyFont="1" applyBorder="1" applyProtection="1"/>
    <xf numFmtId="5" fontId="9" fillId="0" borderId="36" xfId="1" applyNumberFormat="1" applyFont="1" applyBorder="1" applyProtection="1"/>
    <xf numFmtId="5" fontId="2" fillId="0" borderId="37" xfId="1" applyNumberFormat="1" applyFont="1" applyBorder="1" applyAlignment="1" applyProtection="1">
      <alignment horizontal="left"/>
    </xf>
    <xf numFmtId="5" fontId="2" fillId="0" borderId="38" xfId="1" applyNumberFormat="1" applyFont="1" applyBorder="1" applyAlignment="1" applyProtection="1">
      <alignment horizontal="right"/>
    </xf>
    <xf numFmtId="164" fontId="2" fillId="0" borderId="1" xfId="1" applyNumberFormat="1" applyFont="1" applyBorder="1" applyProtection="1"/>
    <xf numFmtId="164" fontId="2" fillId="0" borderId="38" xfId="1" applyNumberFormat="1" applyFont="1" applyBorder="1" applyProtection="1"/>
    <xf numFmtId="164" fontId="2" fillId="0" borderId="60" xfId="1" applyNumberFormat="1" applyFont="1" applyBorder="1" applyProtection="1"/>
    <xf numFmtId="164" fontId="2" fillId="0" borderId="36" xfId="1" applyNumberFormat="1" applyFont="1" applyBorder="1" applyAlignment="1" applyProtection="1">
      <alignment horizontal="right"/>
    </xf>
    <xf numFmtId="37" fontId="11" fillId="0" borderId="0" xfId="1" applyFont="1" applyBorder="1" applyAlignment="1" applyProtection="1">
      <alignment horizontal="right"/>
      <protection locked="0"/>
    </xf>
    <xf numFmtId="37" fontId="2" fillId="0" borderId="0" xfId="1" applyFont="1" applyBorder="1" applyAlignment="1" applyProtection="1">
      <alignment horizontal="right"/>
    </xf>
    <xf numFmtId="164" fontId="2" fillId="0" borderId="0" xfId="1" applyNumberFormat="1" applyFont="1" applyProtection="1"/>
    <xf numFmtId="37" fontId="10" fillId="0" borderId="4" xfId="1" applyFont="1" applyBorder="1"/>
    <xf numFmtId="37" fontId="12" fillId="0" borderId="4" xfId="1" applyFont="1" applyBorder="1" applyAlignment="1" applyProtection="1">
      <alignment horizontal="left"/>
      <protection locked="0"/>
    </xf>
    <xf numFmtId="37" fontId="12" fillId="0" borderId="4" xfId="1" applyFont="1" applyBorder="1" applyAlignment="1" applyProtection="1">
      <alignment horizontal="left"/>
    </xf>
    <xf numFmtId="5" fontId="9" fillId="0" borderId="61" xfId="1" applyNumberFormat="1" applyFont="1" applyBorder="1" applyProtection="1"/>
    <xf numFmtId="5" fontId="2" fillId="0" borderId="0" xfId="1" applyNumberFormat="1" applyFont="1" applyBorder="1" applyAlignment="1" applyProtection="1">
      <alignment horizontal="left"/>
    </xf>
    <xf numFmtId="165" fontId="2" fillId="0" borderId="0" xfId="1" applyNumberFormat="1" applyFont="1" applyBorder="1" applyProtection="1"/>
    <xf numFmtId="37" fontId="5" fillId="0" borderId="7" xfId="1" applyFont="1" applyBorder="1" applyProtection="1">
      <protection locked="0"/>
    </xf>
    <xf numFmtId="37" fontId="10" fillId="0" borderId="0" xfId="1" applyFont="1" applyBorder="1"/>
    <xf numFmtId="37" fontId="10" fillId="0" borderId="0" xfId="1" applyFont="1" applyBorder="1" applyProtection="1">
      <protection locked="0"/>
    </xf>
    <xf numFmtId="37" fontId="10" fillId="0" borderId="0" xfId="1" applyFont="1" applyBorder="1" applyProtection="1"/>
    <xf numFmtId="37" fontId="6" fillId="0" borderId="62" xfId="1" applyFont="1" applyBorder="1" applyAlignment="1" applyProtection="1">
      <alignment horizontal="right"/>
      <protection locked="0"/>
    </xf>
    <xf numFmtId="37" fontId="12" fillId="0" borderId="0" xfId="1" applyFont="1" applyBorder="1" applyAlignment="1" applyProtection="1">
      <alignment horizontal="left"/>
      <protection locked="0"/>
    </xf>
    <xf numFmtId="37" fontId="12" fillId="0" borderId="0" xfId="1" applyFont="1" applyBorder="1" applyAlignment="1" applyProtection="1">
      <alignment horizontal="left"/>
    </xf>
    <xf numFmtId="5" fontId="9" fillId="0" borderId="62" xfId="1" applyNumberFormat="1" applyFont="1" applyBorder="1" applyProtection="1"/>
    <xf numFmtId="37" fontId="12" fillId="0" borderId="7" xfId="1" applyFont="1" applyBorder="1" applyAlignment="1" applyProtection="1">
      <alignment horizontal="left"/>
      <protection locked="0"/>
    </xf>
    <xf numFmtId="37" fontId="12" fillId="0" borderId="0" xfId="1" applyFont="1" applyBorder="1" applyAlignment="1">
      <alignment horizontal="left"/>
    </xf>
    <xf numFmtId="37" fontId="2" fillId="0" borderId="0" xfId="1" applyFont="1" applyBorder="1" applyAlignment="1" applyProtection="1">
      <alignment horizontal="left"/>
    </xf>
    <xf numFmtId="37" fontId="3" fillId="0" borderId="0" xfId="1" applyFont="1" applyBorder="1" applyAlignment="1" applyProtection="1">
      <alignment horizontal="right"/>
    </xf>
    <xf numFmtId="37" fontId="0" fillId="0" borderId="0" xfId="0" applyProtection="1"/>
    <xf numFmtId="37" fontId="0" fillId="0" borderId="0" xfId="0" applyBorder="1" applyProtection="1"/>
    <xf numFmtId="164" fontId="2" fillId="0" borderId="0" xfId="1" applyNumberFormat="1" applyFont="1" applyBorder="1" applyProtection="1"/>
    <xf numFmtId="5" fontId="6" fillId="0" borderId="62" xfId="1" applyNumberFormat="1" applyFont="1" applyBorder="1" applyAlignment="1" applyProtection="1">
      <alignment horizontal="right"/>
      <protection locked="0"/>
    </xf>
    <xf numFmtId="165" fontId="2" fillId="0" borderId="0" xfId="1" applyNumberFormat="1" applyFont="1" applyBorder="1" applyAlignment="1" applyProtection="1">
      <alignment horizontal="right"/>
    </xf>
    <xf numFmtId="37" fontId="5" fillId="0" borderId="48" xfId="1" applyFont="1" applyBorder="1" applyProtection="1">
      <protection locked="0"/>
    </xf>
    <xf numFmtId="37" fontId="12" fillId="0" borderId="1" xfId="1" applyFont="1" applyBorder="1"/>
    <xf numFmtId="37" fontId="10" fillId="0" borderId="1" xfId="1" applyFont="1" applyBorder="1" applyProtection="1">
      <protection locked="0"/>
    </xf>
    <xf numFmtId="37" fontId="10" fillId="0" borderId="1" xfId="1" applyFont="1" applyBorder="1" applyProtection="1"/>
    <xf numFmtId="5" fontId="9" fillId="0" borderId="35" xfId="1" applyNumberFormat="1" applyFont="1" applyBorder="1" applyProtection="1"/>
    <xf numFmtId="37" fontId="2" fillId="0" borderId="0" xfId="1" quotePrefix="1" applyFont="1" applyBorder="1"/>
    <xf numFmtId="37" fontId="13" fillId="0" borderId="0" xfId="0" applyFont="1" applyProtection="1"/>
    <xf numFmtId="37" fontId="13" fillId="0" borderId="0" xfId="0" applyFont="1" applyProtection="1">
      <protection locked="0"/>
    </xf>
    <xf numFmtId="37" fontId="13" fillId="0" borderId="0" xfId="0" applyNumberFormat="1" applyFont="1" applyProtection="1"/>
    <xf numFmtId="9" fontId="14" fillId="0" borderId="0" xfId="0" applyNumberFormat="1" applyFont="1" applyProtection="1"/>
    <xf numFmtId="37" fontId="15" fillId="0" borderId="0" xfId="0" applyNumberFormat="1" applyFont="1" applyProtection="1">
      <protection locked="0"/>
    </xf>
    <xf numFmtId="37" fontId="13" fillId="0" borderId="0" xfId="0" applyNumberFormat="1" applyFont="1" applyFill="1" applyProtection="1"/>
    <xf numFmtId="37" fontId="2" fillId="0" borderId="0" xfId="1" applyFont="1" applyFill="1" applyProtection="1"/>
    <xf numFmtId="37" fontId="2" fillId="0" borderId="0" xfId="1" applyFont="1" applyFill="1" applyAlignment="1" applyProtection="1">
      <alignment horizontal="right"/>
    </xf>
    <xf numFmtId="164" fontId="2" fillId="0" borderId="0" xfId="1" applyNumberFormat="1" applyFont="1" applyFill="1" applyProtection="1"/>
    <xf numFmtId="37" fontId="5" fillId="0" borderId="0" xfId="1" applyFont="1" applyBorder="1" applyAlignment="1" applyProtection="1">
      <alignment horizontal="left"/>
      <protection locked="0"/>
    </xf>
    <xf numFmtId="37" fontId="2" fillId="0" borderId="35" xfId="1" applyFont="1" applyBorder="1" applyAlignment="1" applyProtection="1">
      <alignment horizontal="right"/>
    </xf>
    <xf numFmtId="165" fontId="2" fillId="0" borderId="1" xfId="1" applyNumberFormat="1" applyFont="1" applyBorder="1" applyProtection="1"/>
    <xf numFmtId="37" fontId="2" fillId="0" borderId="62" xfId="1" applyFont="1" applyBorder="1" applyAlignment="1" applyProtection="1">
      <alignment horizontal="right"/>
    </xf>
    <xf numFmtId="166" fontId="2" fillId="0" borderId="0" xfId="1" applyNumberFormat="1" applyFont="1" applyBorder="1" applyProtection="1"/>
    <xf numFmtId="164" fontId="2" fillId="0" borderId="0" xfId="1" applyNumberFormat="1" applyFont="1" applyFill="1" applyBorder="1" applyProtection="1"/>
    <xf numFmtId="9" fontId="5" fillId="0" borderId="0" xfId="1" applyNumberFormat="1" applyFont="1" applyBorder="1" applyProtection="1"/>
    <xf numFmtId="37" fontId="2" fillId="0" borderId="0" xfId="1" applyNumberFormat="1" applyFont="1" applyBorder="1" applyProtection="1"/>
    <xf numFmtId="37" fontId="5" fillId="0" borderId="0" xfId="1" applyFont="1" applyProtection="1">
      <protection locked="0"/>
    </xf>
    <xf numFmtId="37" fontId="2" fillId="0" borderId="0" xfId="1" applyFont="1" applyProtection="1"/>
    <xf numFmtId="37" fontId="6" fillId="0" borderId="0" xfId="1" applyFont="1" applyAlignment="1" applyProtection="1">
      <alignment horizontal="right"/>
      <protection locked="0"/>
    </xf>
    <xf numFmtId="37" fontId="2" fillId="0" borderId="0" xfId="1" applyFont="1" applyAlignment="1">
      <alignment horizontal="left"/>
    </xf>
    <xf numFmtId="37" fontId="2" fillId="0" borderId="0" xfId="1" applyFont="1" applyAlignment="1" applyProtection="1">
      <alignment horizontal="right"/>
    </xf>
  </cellXfs>
  <cellStyles count="2">
    <cellStyle name="Normal" xfId="0" builtinId="0"/>
    <cellStyle name="Normal_TAX BURDE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LUE2017%20Final%2002-12-18%20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d-2003-2\ped_files\ASSESSED\ASSESS9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C2017"/>
      <sheetName val="TAX BURDEN"/>
      <sheetName val="TAX BURDEN (for DFA)"/>
      <sheetName val="DEBTLEVY"/>
      <sheetName val="BOND ADVISOR"/>
    </sheetNames>
    <sheetDataSet>
      <sheetData sheetId="0">
        <row r="19">
          <cell r="D19">
            <v>0.31516981086950896</v>
          </cell>
          <cell r="E19">
            <v>0.26595669303666508</v>
          </cell>
          <cell r="F19">
            <v>0.36403380947826619</v>
          </cell>
          <cell r="G19">
            <v>0.36479663848733207</v>
          </cell>
          <cell r="H19">
            <v>0.25521645932304232</v>
          </cell>
          <cell r="I19">
            <v>0.25077124129183231</v>
          </cell>
          <cell r="J19">
            <v>0.18632065034424591</v>
          </cell>
          <cell r="K19">
            <v>0.2923840718908664</v>
          </cell>
          <cell r="L19">
            <v>0.23052393179610595</v>
          </cell>
          <cell r="M19">
            <v>0.35639117116375041</v>
          </cell>
          <cell r="N19">
            <v>0.31016276310053548</v>
          </cell>
          <cell r="O19">
            <v>0.49749428269100249</v>
          </cell>
          <cell r="P19">
            <v>0.26723877431359694</v>
          </cell>
          <cell r="Q19">
            <v>0.34553458814922</v>
          </cell>
          <cell r="R19">
            <v>0.36891743675990202</v>
          </cell>
          <cell r="S19">
            <v>0.18881350872896455</v>
          </cell>
          <cell r="T19">
            <v>0.47203496890456359</v>
          </cell>
          <cell r="U19">
            <v>0.3092023377639404</v>
          </cell>
          <cell r="V19">
            <v>0.47200750864332092</v>
          </cell>
          <cell r="W19">
            <v>0.25247496945452069</v>
          </cell>
          <cell r="X19">
            <v>0.48166681679547307</v>
          </cell>
          <cell r="Y19">
            <v>0.23665641813156349</v>
          </cell>
          <cell r="Z19">
            <v>0.19925669635703513</v>
          </cell>
          <cell r="AA19">
            <v>0.46644476392623141</v>
          </cell>
          <cell r="AB19">
            <v>3.5813451908859921E-2</v>
          </cell>
          <cell r="AC19">
            <v>0.38141600909179996</v>
          </cell>
          <cell r="AD19">
            <v>0.17274544694185817</v>
          </cell>
          <cell r="AE19">
            <v>0.45158034024294863</v>
          </cell>
          <cell r="AF19">
            <v>0.25815501142715347</v>
          </cell>
          <cell r="AG19">
            <v>0.3200408557945526</v>
          </cell>
          <cell r="AH19">
            <v>0.45693093398103657</v>
          </cell>
          <cell r="AI19">
            <v>0.41502736104672205</v>
          </cell>
          <cell r="AJ19">
            <v>0.31084821072385438</v>
          </cell>
          <cell r="AK19">
            <v>0.2826897685312531</v>
          </cell>
          <cell r="AL19">
            <v>0.45511763313285319</v>
          </cell>
          <cell r="AM19">
            <v>0.37138340949511939</v>
          </cell>
          <cell r="AN19">
            <v>0.29709287186497313</v>
          </cell>
          <cell r="AO19">
            <v>0.3639173589498842</v>
          </cell>
          <cell r="AP19">
            <v>0.25204098766604238</v>
          </cell>
          <cell r="AQ19">
            <v>0.47205674606544717</v>
          </cell>
          <cell r="AR19">
            <v>0.40039811760701749</v>
          </cell>
          <cell r="AS19">
            <v>0.38167279692208717</v>
          </cell>
          <cell r="AT19">
            <v>0.23790198442558511</v>
          </cell>
          <cell r="AU19">
            <v>0.1756066848435083</v>
          </cell>
          <cell r="AV19">
            <v>0.31644413449613995</v>
          </cell>
          <cell r="AW19">
            <v>0.33661184931726151</v>
          </cell>
          <cell r="AX19">
            <v>0.19827977663200488</v>
          </cell>
          <cell r="AY19">
            <v>0.21417869571043205</v>
          </cell>
          <cell r="AZ19">
            <v>0.49695623918647086</v>
          </cell>
          <cell r="BA19">
            <v>0.38766571616998896</v>
          </cell>
          <cell r="BB19">
            <v>0.32957943139176221</v>
          </cell>
          <cell r="BC19">
            <v>0.18073791010103102</v>
          </cell>
          <cell r="BD19">
            <v>0.35167709832485977</v>
          </cell>
          <cell r="BE19">
            <v>0.2298507291196818</v>
          </cell>
          <cell r="BF19">
            <v>0.30867051209387286</v>
          </cell>
          <cell r="BG19">
            <v>0.24153967221787417</v>
          </cell>
          <cell r="BH19">
            <v>0.43603895822250982</v>
          </cell>
          <cell r="BI19">
            <v>0.19215179911725133</v>
          </cell>
          <cell r="BJ19">
            <v>0.26299042264120087</v>
          </cell>
          <cell r="BK19">
            <v>0.38138619063761797</v>
          </cell>
          <cell r="BL19">
            <v>0.3396494969535937</v>
          </cell>
          <cell r="BM19">
            <v>0.40122297110526922</v>
          </cell>
          <cell r="BN19">
            <v>9.6820312674454165E-2</v>
          </cell>
          <cell r="BO19">
            <v>0.14905396317275466</v>
          </cell>
          <cell r="BP19">
            <v>0.20773350424944764</v>
          </cell>
          <cell r="BQ19">
            <v>0.43564567988352798</v>
          </cell>
          <cell r="BR19">
            <v>0.37924977944735638</v>
          </cell>
          <cell r="BS19">
            <v>0.37191067602532224</v>
          </cell>
          <cell r="BT19">
            <v>0.30683952918574819</v>
          </cell>
          <cell r="BU19">
            <v>0.43245768614708252</v>
          </cell>
          <cell r="BV19">
            <v>0.26446936250781178</v>
          </cell>
          <cell r="BW19">
            <v>0.26205966096153677</v>
          </cell>
          <cell r="BX19">
            <v>0.3591149610724696</v>
          </cell>
          <cell r="BY19">
            <v>0.31040753819030614</v>
          </cell>
          <cell r="BZ19">
            <v>0.35804738133681357</v>
          </cell>
          <cell r="CA19">
            <v>0.14871734534337855</v>
          </cell>
          <cell r="CB19">
            <v>0.32433201547410706</v>
          </cell>
          <cell r="CC19">
            <v>0.25979852496285694</v>
          </cell>
          <cell r="CD19">
            <v>0.30009790519250829</v>
          </cell>
          <cell r="CE19">
            <v>0.20476159953305201</v>
          </cell>
          <cell r="CF19">
            <v>0.16176885156019241</v>
          </cell>
          <cell r="CG19">
            <v>0.23443603116849149</v>
          </cell>
          <cell r="CH19">
            <v>0.42289418092246156</v>
          </cell>
          <cell r="CI19">
            <v>0.5</v>
          </cell>
          <cell r="CJ19">
            <v>0.29479428826425902</v>
          </cell>
          <cell r="CK19">
            <v>0.29947687780042476</v>
          </cell>
          <cell r="CL19">
            <v>0.5</v>
          </cell>
          <cell r="CM19">
            <v>0.31403134713268316</v>
          </cell>
          <cell r="CN19">
            <v>0.5</v>
          </cell>
          <cell r="CO19">
            <v>28.246456897711909</v>
          </cell>
        </row>
        <row r="32">
          <cell r="D32">
            <v>1.8206638652015981</v>
          </cell>
          <cell r="E32">
            <v>1.9140537176904506</v>
          </cell>
          <cell r="F32">
            <v>2</v>
          </cell>
          <cell r="G32">
            <v>1.7409321467169661</v>
          </cell>
          <cell r="H32">
            <v>1.8302585662233641</v>
          </cell>
          <cell r="I32">
            <v>2</v>
          </cell>
          <cell r="J32">
            <v>2</v>
          </cell>
          <cell r="K32">
            <v>1.9627069463214459</v>
          </cell>
          <cell r="L32">
            <v>1.9939291692303687</v>
          </cell>
          <cell r="M32">
            <v>1.735451192973203</v>
          </cell>
          <cell r="N32">
            <v>1.9505881895113526</v>
          </cell>
          <cell r="O32">
            <v>1.9899771307640099</v>
          </cell>
          <cell r="P32">
            <v>2</v>
          </cell>
          <cell r="Q32">
            <v>2</v>
          </cell>
          <cell r="R32">
            <v>2</v>
          </cell>
          <cell r="S32">
            <v>1.832712659192586</v>
          </cell>
          <cell r="T32">
            <v>2</v>
          </cell>
          <cell r="U32">
            <v>1.9645088551678747</v>
          </cell>
          <cell r="V32">
            <v>2</v>
          </cell>
          <cell r="W32">
            <v>1.9306701171289353</v>
          </cell>
          <cell r="X32">
            <v>1.9337104303891604</v>
          </cell>
          <cell r="Y32">
            <v>2</v>
          </cell>
          <cell r="Z32">
            <v>1.9747673414636873</v>
          </cell>
          <cell r="AA32">
            <v>2</v>
          </cell>
          <cell r="AB32">
            <v>2</v>
          </cell>
          <cell r="AC32">
            <v>1.8126341544486593</v>
          </cell>
          <cell r="AD32">
            <v>2</v>
          </cell>
          <cell r="AE32">
            <v>2</v>
          </cell>
          <cell r="AF32">
            <v>1.9824372079690626</v>
          </cell>
          <cell r="AG32">
            <v>1.9561138168554264</v>
          </cell>
          <cell r="AH32">
            <v>1.9409656685145673</v>
          </cell>
          <cell r="AI32">
            <v>1.7500814501302782</v>
          </cell>
          <cell r="AJ32">
            <v>1.9331973874518071</v>
          </cell>
          <cell r="AK32">
            <v>2</v>
          </cell>
          <cell r="AL32">
            <v>2</v>
          </cell>
          <cell r="AM32">
            <v>2</v>
          </cell>
          <cell r="AN32">
            <v>1.8222527615532553</v>
          </cell>
          <cell r="AO32">
            <v>2</v>
          </cell>
          <cell r="AP32">
            <v>1.9507175072206639</v>
          </cell>
          <cell r="AQ32">
            <v>2</v>
          </cell>
          <cell r="AR32">
            <v>2</v>
          </cell>
          <cell r="AS32">
            <v>2</v>
          </cell>
          <cell r="AT32">
            <v>2</v>
          </cell>
          <cell r="AU32">
            <v>1.9614006577464931</v>
          </cell>
          <cell r="AV32">
            <v>2</v>
          </cell>
          <cell r="AW32">
            <v>2</v>
          </cell>
          <cell r="AX32">
            <v>2</v>
          </cell>
          <cell r="AY32">
            <v>1.9243500369537916</v>
          </cell>
          <cell r="AZ32">
            <v>2</v>
          </cell>
          <cell r="BA32">
            <v>1.9035926152051104</v>
          </cell>
          <cell r="BB32">
            <v>0</v>
          </cell>
          <cell r="BC32">
            <v>1.9088973745621847</v>
          </cell>
          <cell r="BD32">
            <v>1.7636117262624482</v>
          </cell>
          <cell r="BE32">
            <v>1.9241177222015771</v>
          </cell>
          <cell r="BF32">
            <v>2</v>
          </cell>
          <cell r="BG32">
            <v>1.9236122426756312</v>
          </cell>
          <cell r="BH32">
            <v>2</v>
          </cell>
          <cell r="BI32">
            <v>2</v>
          </cell>
          <cell r="BJ32">
            <v>1.8935310430166459</v>
          </cell>
          <cell r="BK32">
            <v>1.9500665625137283</v>
          </cell>
          <cell r="BL32">
            <v>1.9808102491857467</v>
          </cell>
          <cell r="BM32">
            <v>2</v>
          </cell>
          <cell r="BN32">
            <v>2</v>
          </cell>
          <cell r="BO32">
            <v>1.9438444097098793</v>
          </cell>
          <cell r="BP32">
            <v>2</v>
          </cell>
          <cell r="BQ32">
            <v>2</v>
          </cell>
          <cell r="BR32">
            <v>2</v>
          </cell>
          <cell r="BS32">
            <v>1.9569406463899788</v>
          </cell>
          <cell r="BT32">
            <v>2</v>
          </cell>
          <cell r="BU32">
            <v>1.9103703046402651</v>
          </cell>
          <cell r="BV32">
            <v>2</v>
          </cell>
          <cell r="BW32">
            <v>1.910678211854578</v>
          </cell>
          <cell r="BX32">
            <v>1.8705606939609003</v>
          </cell>
          <cell r="BY32">
            <v>1.9931144624371822</v>
          </cell>
          <cell r="BZ32">
            <v>2</v>
          </cell>
          <cell r="CA32">
            <v>1.9064551158035099</v>
          </cell>
          <cell r="CB32">
            <v>2</v>
          </cell>
          <cell r="CC32">
            <v>1.9800812364506384</v>
          </cell>
          <cell r="CD32">
            <v>2</v>
          </cell>
          <cell r="CE32">
            <v>2</v>
          </cell>
          <cell r="CF32">
            <v>1.996896009245712</v>
          </cell>
          <cell r="CG32">
            <v>1.8492092393144077</v>
          </cell>
          <cell r="CH32">
            <v>1.9041931850573355</v>
          </cell>
          <cell r="CI32">
            <v>2</v>
          </cell>
          <cell r="CJ32">
            <v>1.7018608196310918</v>
          </cell>
          <cell r="CK32">
            <v>1.923708243767104</v>
          </cell>
          <cell r="CL32">
            <v>2</v>
          </cell>
          <cell r="CM32">
            <v>2</v>
          </cell>
          <cell r="CN32">
            <v>2</v>
          </cell>
          <cell r="CO32">
            <v>171.70523309070467</v>
          </cell>
        </row>
        <row r="45">
          <cell r="D45">
            <v>0</v>
          </cell>
          <cell r="E45">
            <v>3.7866996185309891</v>
          </cell>
          <cell r="F45">
            <v>0</v>
          </cell>
          <cell r="G45">
            <v>4.8737737291670653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1.7522505762045226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5.9473116239071873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3.9014350144413279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2.9721221302337395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3.1841026202940688</v>
          </cell>
          <cell r="BC45">
            <v>2.8633460618432776</v>
          </cell>
          <cell r="BD45">
            <v>0</v>
          </cell>
          <cell r="BE45">
            <v>2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1.4298413368526326</v>
          </cell>
          <cell r="CB45">
            <v>0</v>
          </cell>
          <cell r="CC45">
            <v>1.5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34.21088271147481</v>
          </cell>
        </row>
        <row r="58">
          <cell r="D58">
            <v>0.5</v>
          </cell>
          <cell r="E58">
            <v>0.5</v>
          </cell>
          <cell r="F58">
            <v>0.45017330929632965</v>
          </cell>
          <cell r="G58">
            <v>0.5</v>
          </cell>
          <cell r="H58">
            <v>0.5</v>
          </cell>
          <cell r="I58">
            <v>0.5</v>
          </cell>
          <cell r="J58">
            <v>0.5</v>
          </cell>
          <cell r="K58">
            <v>0.5</v>
          </cell>
          <cell r="L58">
            <v>0.40512453458578701</v>
          </cell>
          <cell r="M58">
            <v>0.5</v>
          </cell>
          <cell r="N58">
            <v>0.44833563556518513</v>
          </cell>
          <cell r="O58">
            <v>0.5</v>
          </cell>
          <cell r="P58">
            <v>0.47829618578868111</v>
          </cell>
          <cell r="Q58">
            <v>0.5</v>
          </cell>
          <cell r="R58">
            <v>0.5</v>
          </cell>
          <cell r="S58">
            <v>0.44887680295104421</v>
          </cell>
          <cell r="T58">
            <v>0.5</v>
          </cell>
          <cell r="U58">
            <v>0.37253607682652207</v>
          </cell>
          <cell r="V58">
            <v>0.5</v>
          </cell>
          <cell r="W58">
            <v>0.44149101143935526</v>
          </cell>
          <cell r="X58">
            <v>0.5</v>
          </cell>
          <cell r="Y58">
            <v>0.5</v>
          </cell>
          <cell r="Z58">
            <v>0.45496100026130037</v>
          </cell>
          <cell r="AA58">
            <v>0.5</v>
          </cell>
          <cell r="AB58">
            <v>0.5</v>
          </cell>
          <cell r="AC58">
            <v>0.43102335353414328</v>
          </cell>
          <cell r="AD58">
            <v>0.25171397226088127</v>
          </cell>
          <cell r="AE58">
            <v>0.38752858929174405</v>
          </cell>
          <cell r="AF58">
            <v>0.5</v>
          </cell>
          <cell r="AG58">
            <v>0.5</v>
          </cell>
          <cell r="AH58">
            <v>0.5</v>
          </cell>
          <cell r="AI58">
            <v>0.37823417839035006</v>
          </cell>
          <cell r="AJ58">
            <v>0.5</v>
          </cell>
          <cell r="AK58">
            <v>0.5</v>
          </cell>
          <cell r="AL58">
            <v>0.5</v>
          </cell>
          <cell r="AM58">
            <v>0.5</v>
          </cell>
          <cell r="AN58">
            <v>0.5</v>
          </cell>
          <cell r="AO58">
            <v>0.49881330521682316</v>
          </cell>
          <cell r="AP58">
            <v>0.5</v>
          </cell>
          <cell r="AQ58">
            <v>0.5</v>
          </cell>
          <cell r="AR58">
            <v>0.41868883438134225</v>
          </cell>
          <cell r="AS58">
            <v>0.5</v>
          </cell>
          <cell r="AT58">
            <v>0.5</v>
          </cell>
          <cell r="AU58">
            <v>0.39001199449706325</v>
          </cell>
          <cell r="AV58">
            <v>0.47740691876094443</v>
          </cell>
          <cell r="AW58">
            <v>0.5</v>
          </cell>
          <cell r="AX58">
            <v>0.5</v>
          </cell>
          <cell r="AY58">
            <v>0.5</v>
          </cell>
          <cell r="AZ58">
            <v>0.5</v>
          </cell>
          <cell r="BA58">
            <v>0.5</v>
          </cell>
          <cell r="BB58">
            <v>0.5</v>
          </cell>
          <cell r="BC58">
            <v>0.5</v>
          </cell>
          <cell r="BD58">
            <v>0.5</v>
          </cell>
          <cell r="BE58">
            <v>0.5</v>
          </cell>
          <cell r="BF58">
            <v>0.42556471582279437</v>
          </cell>
          <cell r="BG58">
            <v>0.5</v>
          </cell>
          <cell r="BH58">
            <v>0.5</v>
          </cell>
          <cell r="BI58">
            <v>0.29927263164346202</v>
          </cell>
          <cell r="BJ58">
            <v>0.31413149199459606</v>
          </cell>
          <cell r="BK58">
            <v>0.5</v>
          </cell>
          <cell r="BL58">
            <v>0.5</v>
          </cell>
          <cell r="BM58">
            <v>0.5</v>
          </cell>
          <cell r="BN58">
            <v>0.17460427446052695</v>
          </cell>
          <cell r="BO58">
            <v>0.49397729500605858</v>
          </cell>
          <cell r="BP58">
            <v>0.5</v>
          </cell>
          <cell r="BQ58">
            <v>0.5</v>
          </cell>
          <cell r="BR58">
            <v>0.5</v>
          </cell>
          <cell r="BS58">
            <v>0.47776761942821938</v>
          </cell>
          <cell r="BT58">
            <v>0.5</v>
          </cell>
          <cell r="BU58">
            <v>0.5</v>
          </cell>
          <cell r="BV58">
            <v>0.5</v>
          </cell>
          <cell r="BW58">
            <v>0.5</v>
          </cell>
          <cell r="BX58">
            <v>0.5</v>
          </cell>
          <cell r="BY58">
            <v>0.45235327373214257</v>
          </cell>
          <cell r="BZ58">
            <v>0.5</v>
          </cell>
          <cell r="CA58">
            <v>0.5</v>
          </cell>
          <cell r="CB58">
            <v>0.5</v>
          </cell>
          <cell r="CC58">
            <v>0.41589959256605924</v>
          </cell>
          <cell r="CD58">
            <v>0.5</v>
          </cell>
          <cell r="CE58">
            <v>0.47336290120801855</v>
          </cell>
          <cell r="CF58">
            <v>0.19762406550737874</v>
          </cell>
          <cell r="CG58">
            <v>0.5</v>
          </cell>
          <cell r="CH58">
            <v>0.45988427728017894</v>
          </cell>
          <cell r="CI58">
            <v>0.5</v>
          </cell>
          <cell r="CJ58">
            <v>0.5</v>
          </cell>
          <cell r="CK58">
            <v>0.48243614872130619</v>
          </cell>
          <cell r="CL58">
            <v>0.5</v>
          </cell>
          <cell r="CM58">
            <v>0.5</v>
          </cell>
          <cell r="CN58">
            <v>0.5</v>
          </cell>
          <cell r="CO58">
            <v>41.900093990418242</v>
          </cell>
        </row>
        <row r="69">
          <cell r="D69">
            <v>2</v>
          </cell>
          <cell r="E69">
            <v>2</v>
          </cell>
          <cell r="F69">
            <v>2</v>
          </cell>
          <cell r="G69">
            <v>2</v>
          </cell>
          <cell r="H69">
            <v>2</v>
          </cell>
          <cell r="I69">
            <v>2</v>
          </cell>
          <cell r="J69">
            <v>2</v>
          </cell>
          <cell r="K69">
            <v>2</v>
          </cell>
          <cell r="L69">
            <v>2</v>
          </cell>
          <cell r="M69">
            <v>2</v>
          </cell>
          <cell r="N69">
            <v>2</v>
          </cell>
          <cell r="O69">
            <v>2</v>
          </cell>
          <cell r="P69">
            <v>2</v>
          </cell>
          <cell r="Q69">
            <v>2</v>
          </cell>
          <cell r="R69">
            <v>2</v>
          </cell>
          <cell r="S69">
            <v>1.9461178330834885</v>
          </cell>
          <cell r="T69">
            <v>2</v>
          </cell>
          <cell r="U69">
            <v>2</v>
          </cell>
          <cell r="V69">
            <v>2</v>
          </cell>
          <cell r="W69">
            <v>1.7659640457574211</v>
          </cell>
          <cell r="X69">
            <v>2</v>
          </cell>
          <cell r="Y69">
            <v>2</v>
          </cell>
          <cell r="Z69">
            <v>2</v>
          </cell>
          <cell r="AA69">
            <v>2</v>
          </cell>
          <cell r="AB69">
            <v>2</v>
          </cell>
          <cell r="AC69">
            <v>1.9696663960656171</v>
          </cell>
          <cell r="AD69">
            <v>2</v>
          </cell>
          <cell r="AE69">
            <v>2</v>
          </cell>
          <cell r="AF69">
            <v>2</v>
          </cell>
          <cell r="AG69">
            <v>2</v>
          </cell>
          <cell r="AH69">
            <v>2</v>
          </cell>
          <cell r="AI69">
            <v>1.5943655512420005</v>
          </cell>
          <cell r="AJ69">
            <v>2</v>
          </cell>
          <cell r="AK69">
            <v>2</v>
          </cell>
          <cell r="AL69">
            <v>2</v>
          </cell>
          <cell r="AM69">
            <v>2</v>
          </cell>
          <cell r="AN69">
            <v>2</v>
          </cell>
          <cell r="AO69">
            <v>2</v>
          </cell>
          <cell r="AP69">
            <v>2</v>
          </cell>
          <cell r="AQ69">
            <v>2</v>
          </cell>
          <cell r="AR69">
            <v>2</v>
          </cell>
          <cell r="AS69">
            <v>2</v>
          </cell>
          <cell r="AT69">
            <v>2</v>
          </cell>
          <cell r="AU69">
            <v>1.560047977988253</v>
          </cell>
          <cell r="AV69">
            <v>2</v>
          </cell>
          <cell r="AW69">
            <v>2</v>
          </cell>
          <cell r="AX69">
            <v>2</v>
          </cell>
          <cell r="AY69">
            <v>2</v>
          </cell>
          <cell r="AZ69">
            <v>2</v>
          </cell>
          <cell r="BA69">
            <v>2</v>
          </cell>
          <cell r="BB69">
            <v>0</v>
          </cell>
          <cell r="BC69">
            <v>2</v>
          </cell>
          <cell r="BD69">
            <v>2</v>
          </cell>
          <cell r="BE69">
            <v>2</v>
          </cell>
          <cell r="BF69">
            <v>2</v>
          </cell>
          <cell r="BG69">
            <v>2</v>
          </cell>
          <cell r="BH69">
            <v>2</v>
          </cell>
          <cell r="BI69">
            <v>1.8193499262433779</v>
          </cell>
          <cell r="BJ69">
            <v>1.8379548022520176</v>
          </cell>
          <cell r="BK69">
            <v>2</v>
          </cell>
          <cell r="BL69">
            <v>2</v>
          </cell>
          <cell r="BM69">
            <v>2</v>
          </cell>
          <cell r="BN69">
            <v>2</v>
          </cell>
          <cell r="BO69">
            <v>1.9759091800242343</v>
          </cell>
          <cell r="BP69">
            <v>2</v>
          </cell>
          <cell r="BQ69">
            <v>2</v>
          </cell>
          <cell r="BR69">
            <v>2</v>
          </cell>
          <cell r="BS69">
            <v>1.9110704777128775</v>
          </cell>
          <cell r="BT69">
            <v>2</v>
          </cell>
          <cell r="BU69">
            <v>2</v>
          </cell>
          <cell r="BV69">
            <v>2</v>
          </cell>
          <cell r="BW69">
            <v>2</v>
          </cell>
          <cell r="BX69">
            <v>2</v>
          </cell>
          <cell r="BY69">
            <v>2</v>
          </cell>
          <cell r="BZ69">
            <v>2</v>
          </cell>
          <cell r="CA69">
            <v>2</v>
          </cell>
          <cell r="CB69">
            <v>2</v>
          </cell>
          <cell r="CC69">
            <v>2</v>
          </cell>
          <cell r="CD69">
            <v>2</v>
          </cell>
          <cell r="CE69">
            <v>2</v>
          </cell>
          <cell r="CF69">
            <v>2</v>
          </cell>
          <cell r="CG69">
            <v>2</v>
          </cell>
          <cell r="CH69">
            <v>1.8395371091207158</v>
          </cell>
          <cell r="CI69">
            <v>2</v>
          </cell>
          <cell r="CJ69">
            <v>2</v>
          </cell>
          <cell r="CK69">
            <v>1.9769865477032236</v>
          </cell>
          <cell r="CL69">
            <v>2</v>
          </cell>
          <cell r="CM69">
            <v>2</v>
          </cell>
          <cell r="CN69">
            <v>2</v>
          </cell>
          <cell r="CO69">
            <v>174.19696984719326</v>
          </cell>
        </row>
        <row r="82">
          <cell r="D82">
            <v>0</v>
          </cell>
          <cell r="E82">
            <v>4.3440000000000003</v>
          </cell>
          <cell r="F82">
            <v>0</v>
          </cell>
          <cell r="G82">
            <v>5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1.9870000000000001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6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4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3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3.246</v>
          </cell>
          <cell r="BC82">
            <v>3</v>
          </cell>
          <cell r="BD82">
            <v>0</v>
          </cell>
          <cell r="BE82">
            <v>2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1.5</v>
          </cell>
          <cell r="CB82">
            <v>0</v>
          </cell>
          <cell r="CC82">
            <v>1.5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35.576999999999998</v>
          </cell>
        </row>
        <row r="87">
          <cell r="G87">
            <v>652933802.97000003</v>
          </cell>
          <cell r="H87">
            <v>164131912.37</v>
          </cell>
          <cell r="K87">
            <v>206777186.55000001</v>
          </cell>
          <cell r="M87">
            <v>968081775.35000002</v>
          </cell>
          <cell r="O87">
            <v>1593403.24</v>
          </cell>
          <cell r="Q87">
            <v>22897005.160000004</v>
          </cell>
          <cell r="R87">
            <v>9745375.1500000004</v>
          </cell>
          <cell r="W87">
            <v>29287620.75</v>
          </cell>
          <cell r="Z87">
            <v>5231598.37</v>
          </cell>
          <cell r="AA87">
            <v>4607399.4799999995</v>
          </cell>
          <cell r="AB87">
            <v>181214727.47</v>
          </cell>
          <cell r="AC87">
            <v>1117158.8799999999</v>
          </cell>
          <cell r="AF87">
            <v>362470145.52999997</v>
          </cell>
          <cell r="AG87">
            <v>49660580.689999998</v>
          </cell>
          <cell r="AH87">
            <v>0</v>
          </cell>
          <cell r="AK87">
            <v>215010.6</v>
          </cell>
          <cell r="AN87">
            <v>950856.71</v>
          </cell>
          <cell r="AP87">
            <v>414349344.47999996</v>
          </cell>
          <cell r="AS87">
            <v>792068419.79999995</v>
          </cell>
          <cell r="AT87">
            <v>109878470.16999999</v>
          </cell>
          <cell r="AV87">
            <v>17337564.449999999</v>
          </cell>
          <cell r="AZ87">
            <v>1418979.77</v>
          </cell>
          <cell r="BD87">
            <v>81418419.219999999</v>
          </cell>
          <cell r="BE87">
            <v>228171623.33000001</v>
          </cell>
          <cell r="BL87">
            <v>17061164.030000001</v>
          </cell>
          <cell r="BT87">
            <v>2663083.75</v>
          </cell>
          <cell r="BW87">
            <v>9662907.6500000004</v>
          </cell>
          <cell r="BX87">
            <v>465695.87</v>
          </cell>
          <cell r="CB87">
            <v>0</v>
          </cell>
          <cell r="CG87">
            <v>24106686.420000002</v>
          </cell>
        </row>
        <row r="92">
          <cell r="U92">
            <v>164732265</v>
          </cell>
          <cell r="CC92">
            <v>55099085</v>
          </cell>
          <cell r="CO92">
            <v>4579349268.2099991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0.5</v>
          </cell>
          <cell r="H95">
            <v>0.5</v>
          </cell>
          <cell r="I95">
            <v>0</v>
          </cell>
          <cell r="J95">
            <v>0</v>
          </cell>
          <cell r="K95">
            <v>0.5</v>
          </cell>
          <cell r="L95">
            <v>0</v>
          </cell>
          <cell r="M95">
            <v>0.5</v>
          </cell>
          <cell r="N95">
            <v>0</v>
          </cell>
          <cell r="O95">
            <v>0.5</v>
          </cell>
          <cell r="P95">
            <v>0</v>
          </cell>
          <cell r="Q95">
            <v>0.5</v>
          </cell>
          <cell r="R95">
            <v>0.5</v>
          </cell>
          <cell r="S95">
            <v>0</v>
          </cell>
          <cell r="T95">
            <v>0</v>
          </cell>
          <cell r="U95">
            <v>0.37253607682652207</v>
          </cell>
          <cell r="V95">
            <v>0</v>
          </cell>
          <cell r="W95">
            <v>0.5</v>
          </cell>
          <cell r="X95">
            <v>0</v>
          </cell>
          <cell r="Y95">
            <v>0</v>
          </cell>
          <cell r="Z95">
            <v>0.5</v>
          </cell>
          <cell r="AA95">
            <v>0.5</v>
          </cell>
          <cell r="AB95">
            <v>0.5</v>
          </cell>
          <cell r="AC95">
            <v>0.5</v>
          </cell>
          <cell r="AD95">
            <v>0</v>
          </cell>
          <cell r="AE95">
            <v>0</v>
          </cell>
          <cell r="AF95">
            <v>0.5</v>
          </cell>
          <cell r="AG95">
            <v>0.5</v>
          </cell>
          <cell r="AH95">
            <v>0</v>
          </cell>
          <cell r="AI95">
            <v>0</v>
          </cell>
          <cell r="AJ95">
            <v>0</v>
          </cell>
          <cell r="AK95">
            <v>0.5</v>
          </cell>
          <cell r="AL95">
            <v>0</v>
          </cell>
          <cell r="AM95">
            <v>0</v>
          </cell>
          <cell r="AN95">
            <v>0.5</v>
          </cell>
          <cell r="AO95">
            <v>0</v>
          </cell>
          <cell r="AP95">
            <v>0.5</v>
          </cell>
          <cell r="AQ95">
            <v>0</v>
          </cell>
          <cell r="AR95">
            <v>0</v>
          </cell>
          <cell r="AS95">
            <v>0.5</v>
          </cell>
          <cell r="AT95">
            <v>0.5</v>
          </cell>
          <cell r="AU95">
            <v>0</v>
          </cell>
          <cell r="AV95">
            <v>0.5</v>
          </cell>
          <cell r="AW95">
            <v>0</v>
          </cell>
          <cell r="AX95">
            <v>0</v>
          </cell>
          <cell r="AY95">
            <v>0</v>
          </cell>
          <cell r="AZ95">
            <v>0.5</v>
          </cell>
          <cell r="BA95">
            <v>0</v>
          </cell>
          <cell r="BB95">
            <v>0</v>
          </cell>
          <cell r="BC95">
            <v>0</v>
          </cell>
          <cell r="BD95">
            <v>0.5</v>
          </cell>
          <cell r="BE95">
            <v>0.5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0.5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0.5</v>
          </cell>
          <cell r="BU95">
            <v>0</v>
          </cell>
          <cell r="BV95">
            <v>0</v>
          </cell>
          <cell r="BW95">
            <v>0.5</v>
          </cell>
          <cell r="BX95">
            <v>0.5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0.41589959256605924</v>
          </cell>
          <cell r="CD95">
            <v>0</v>
          </cell>
          <cell r="CE95">
            <v>0</v>
          </cell>
          <cell r="CF95">
            <v>0</v>
          </cell>
          <cell r="CG95">
            <v>0.5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14.788435669392582</v>
          </cell>
        </row>
        <row r="106">
          <cell r="D106">
            <v>2</v>
          </cell>
          <cell r="E106">
            <v>0</v>
          </cell>
          <cell r="F106">
            <v>0</v>
          </cell>
          <cell r="G106">
            <v>2</v>
          </cell>
          <cell r="H106">
            <v>2</v>
          </cell>
          <cell r="I106">
            <v>0</v>
          </cell>
          <cell r="J106">
            <v>0</v>
          </cell>
          <cell r="K106">
            <v>2</v>
          </cell>
          <cell r="L106">
            <v>0</v>
          </cell>
          <cell r="M106">
            <v>2</v>
          </cell>
          <cell r="N106">
            <v>0</v>
          </cell>
          <cell r="O106">
            <v>2</v>
          </cell>
          <cell r="P106">
            <v>0</v>
          </cell>
          <cell r="Q106">
            <v>2</v>
          </cell>
          <cell r="R106">
            <v>2</v>
          </cell>
          <cell r="S106">
            <v>0</v>
          </cell>
          <cell r="T106">
            <v>0</v>
          </cell>
          <cell r="U106">
            <v>2</v>
          </cell>
          <cell r="V106">
            <v>0</v>
          </cell>
          <cell r="W106">
            <v>2</v>
          </cell>
          <cell r="X106">
            <v>0</v>
          </cell>
          <cell r="Y106">
            <v>0</v>
          </cell>
          <cell r="Z106">
            <v>2</v>
          </cell>
          <cell r="AA106">
            <v>2</v>
          </cell>
          <cell r="AB106">
            <v>2</v>
          </cell>
          <cell r="AC106">
            <v>2</v>
          </cell>
          <cell r="AD106">
            <v>0</v>
          </cell>
          <cell r="AE106">
            <v>0</v>
          </cell>
          <cell r="AF106">
            <v>2</v>
          </cell>
          <cell r="AG106">
            <v>2</v>
          </cell>
          <cell r="AH106">
            <v>0</v>
          </cell>
          <cell r="AI106">
            <v>0</v>
          </cell>
          <cell r="AJ106">
            <v>0</v>
          </cell>
          <cell r="AK106">
            <v>2</v>
          </cell>
          <cell r="AL106">
            <v>0</v>
          </cell>
          <cell r="AM106">
            <v>0</v>
          </cell>
          <cell r="AN106">
            <v>2</v>
          </cell>
          <cell r="AO106">
            <v>0</v>
          </cell>
          <cell r="AP106">
            <v>2</v>
          </cell>
          <cell r="AQ106">
            <v>0</v>
          </cell>
          <cell r="AR106">
            <v>0</v>
          </cell>
          <cell r="AS106">
            <v>2</v>
          </cell>
          <cell r="AT106">
            <v>2</v>
          </cell>
          <cell r="AU106">
            <v>0</v>
          </cell>
          <cell r="AV106">
            <v>2</v>
          </cell>
          <cell r="AW106">
            <v>0</v>
          </cell>
          <cell r="AX106">
            <v>0</v>
          </cell>
          <cell r="AY106">
            <v>0</v>
          </cell>
          <cell r="AZ106">
            <v>2</v>
          </cell>
          <cell r="BA106">
            <v>0</v>
          </cell>
          <cell r="BB106">
            <v>0</v>
          </cell>
          <cell r="BC106">
            <v>0</v>
          </cell>
          <cell r="BD106">
            <v>2</v>
          </cell>
          <cell r="BE106">
            <v>2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2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2</v>
          </cell>
          <cell r="BU106">
            <v>0</v>
          </cell>
          <cell r="BV106">
            <v>0</v>
          </cell>
          <cell r="BW106">
            <v>2</v>
          </cell>
          <cell r="BX106">
            <v>2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2</v>
          </cell>
          <cell r="CD106">
            <v>0</v>
          </cell>
          <cell r="CE106">
            <v>0</v>
          </cell>
          <cell r="CF106">
            <v>0</v>
          </cell>
          <cell r="CG106">
            <v>2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62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5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1.9870000000000001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6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4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2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1.5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20.487000000000002</v>
          </cell>
        </row>
      </sheetData>
      <sheetData sheetId="1"/>
      <sheetData sheetId="2"/>
      <sheetData sheetId="3">
        <row r="1">
          <cell r="M1" t="str">
            <v>41000</v>
          </cell>
          <cell r="N1" t="str">
            <v>41000</v>
          </cell>
          <cell r="O1" t="str">
            <v>41000</v>
          </cell>
          <cell r="P1" t="str">
            <v>41000</v>
          </cell>
          <cell r="Q1" t="str">
            <v>41000</v>
          </cell>
          <cell r="R1" t="str">
            <v>41000</v>
          </cell>
          <cell r="S1" t="str">
            <v>41000</v>
          </cell>
          <cell r="T1" t="str">
            <v>41000</v>
          </cell>
          <cell r="U1" t="str">
            <v>41000</v>
          </cell>
          <cell r="V1" t="str">
            <v>41000</v>
          </cell>
          <cell r="W1" t="str">
            <v>41000</v>
          </cell>
          <cell r="X1" t="str">
            <v>41000</v>
          </cell>
          <cell r="Y1" t="str">
            <v>41000</v>
          </cell>
          <cell r="Z1" t="str">
            <v>41000</v>
          </cell>
          <cell r="AA1" t="str">
            <v>41000</v>
          </cell>
          <cell r="AB1" t="str">
            <v>41000</v>
          </cell>
          <cell r="AC1" t="str">
            <v>41000</v>
          </cell>
          <cell r="AD1" t="str">
            <v>41000</v>
          </cell>
          <cell r="AE1" t="str">
            <v>41000</v>
          </cell>
          <cell r="AF1" t="str">
            <v>41000</v>
          </cell>
          <cell r="AG1" t="str">
            <v>41000</v>
          </cell>
          <cell r="AH1" t="str">
            <v>41000</v>
          </cell>
          <cell r="AI1" t="str">
            <v>41000</v>
          </cell>
          <cell r="AJ1" t="str">
            <v>41000</v>
          </cell>
          <cell r="AK1" t="str">
            <v>41000</v>
          </cell>
          <cell r="AL1" t="str">
            <v>41000</v>
          </cell>
          <cell r="AR1" t="str">
            <v>43000</v>
          </cell>
          <cell r="AS1" t="str">
            <v>43000</v>
          </cell>
          <cell r="AT1" t="str">
            <v>43000</v>
          </cell>
          <cell r="AU1" t="str">
            <v>43000</v>
          </cell>
          <cell r="AV1" t="str">
            <v>43000</v>
          </cell>
          <cell r="AW1" t="str">
            <v>43000</v>
          </cell>
          <cell r="AX1" t="str">
            <v>43000</v>
          </cell>
          <cell r="AY1" t="str">
            <v>43000</v>
          </cell>
          <cell r="AZ1" t="str">
            <v>43000</v>
          </cell>
          <cell r="BA1" t="str">
            <v>43000</v>
          </cell>
          <cell r="BB1" t="str">
            <v>43000</v>
          </cell>
          <cell r="BC1" t="str">
            <v>43000</v>
          </cell>
          <cell r="BD1" t="str">
            <v>43000</v>
          </cell>
          <cell r="BE1" t="str">
            <v>43000</v>
          </cell>
          <cell r="BF1" t="str">
            <v>43000</v>
          </cell>
          <cell r="BG1" t="str">
            <v>43000</v>
          </cell>
          <cell r="BH1" t="str">
            <v>43000</v>
          </cell>
          <cell r="BI1" t="str">
            <v>43000</v>
          </cell>
          <cell r="BJ1" t="str">
            <v>43000</v>
          </cell>
          <cell r="BK1" t="str">
            <v>43000</v>
          </cell>
          <cell r="BL1" t="str">
            <v>43000</v>
          </cell>
          <cell r="BM1" t="str">
            <v>43000</v>
          </cell>
          <cell r="BN1" t="str">
            <v>43000</v>
          </cell>
          <cell r="BO1" t="str">
            <v>43000</v>
          </cell>
          <cell r="BP1" t="str">
            <v>43000</v>
          </cell>
          <cell r="BS1" t="str">
            <v>If only one bond issue outstanding</v>
          </cell>
          <cell r="BT1" t="str">
            <v>If only one bond issue outstanding</v>
          </cell>
        </row>
        <row r="2">
          <cell r="C2" t="str">
            <v xml:space="preserve"> </v>
          </cell>
          <cell r="D2" t="str">
            <v xml:space="preserve"> </v>
          </cell>
          <cell r="E2" t="str">
            <v>Actual 2017</v>
          </cell>
          <cell r="G2" t="str">
            <v xml:space="preserve"> </v>
          </cell>
          <cell r="H2" t="str">
            <v>R/NR</v>
          </cell>
          <cell r="I2" t="str">
            <v xml:space="preserve"> </v>
          </cell>
          <cell r="J2" t="str">
            <v>Oil/Gas/Cop.</v>
          </cell>
          <cell r="K2" t="str">
            <v xml:space="preserve"> </v>
          </cell>
          <cell r="L2" t="str">
            <v xml:space="preserve"> </v>
          </cell>
          <cell r="M2" t="str">
            <v>Cash</v>
          </cell>
          <cell r="N2" t="str">
            <v>Special  Rev</v>
          </cell>
          <cell r="O2" t="str">
            <v>Amount Due</v>
          </cell>
          <cell r="P2" t="str">
            <v>Loans to be</v>
          </cell>
          <cell r="S2" t="str">
            <v>Amount Due</v>
          </cell>
          <cell r="U2" t="str">
            <v>(GOB)</v>
          </cell>
          <cell r="V2" t="str">
            <v>(GOB)</v>
          </cell>
          <cell r="W2" t="str">
            <v>(GOB)</v>
          </cell>
          <cell r="X2" t="str">
            <v>(GOB)</v>
          </cell>
          <cell r="Y2" t="str">
            <v>(GOB)</v>
          </cell>
          <cell r="Z2" t="str">
            <v>(GOB)</v>
          </cell>
          <cell r="AA2" t="str">
            <v>(GOB)</v>
          </cell>
          <cell r="AB2" t="str">
            <v>(GOB)</v>
          </cell>
          <cell r="AC2" t="str">
            <v>(GOB)</v>
          </cell>
          <cell r="AD2" t="str">
            <v>(GOB)</v>
          </cell>
          <cell r="AE2" t="str">
            <v>(GOB)</v>
          </cell>
          <cell r="AF2" t="str">
            <v>(GOB)</v>
          </cell>
          <cell r="AG2" t="str">
            <v>(GOB)</v>
          </cell>
          <cell r="AH2" t="str">
            <v>(GOB)</v>
          </cell>
          <cell r="AI2" t="str">
            <v>(GOB)</v>
          </cell>
          <cell r="AJ2" t="str">
            <v>(GOB)</v>
          </cell>
          <cell r="AK2" t="str">
            <v>(GOB)</v>
          </cell>
          <cell r="AL2" t="str">
            <v>(GOB)</v>
          </cell>
          <cell r="AM2" t="str">
            <v>(GOB)</v>
          </cell>
          <cell r="AN2" t="str">
            <v>(GOB)</v>
          </cell>
          <cell r="AO2" t="str">
            <v>(GOB)</v>
          </cell>
          <cell r="AP2" t="str">
            <v xml:space="preserve"> </v>
          </cell>
          <cell r="AR2" t="str">
            <v>Cash</v>
          </cell>
          <cell r="AS2" t="str">
            <v>Amount Due</v>
          </cell>
          <cell r="AW2" t="str">
            <v>Amount Due</v>
          </cell>
          <cell r="AY2" t="str">
            <v>(Ed. Tech)</v>
          </cell>
          <cell r="AZ2" t="str">
            <v>(Ed. Tech)</v>
          </cell>
          <cell r="BA2" t="str">
            <v>(Ed. Tech)</v>
          </cell>
          <cell r="BB2" t="str">
            <v>(Ed. Tech)</v>
          </cell>
          <cell r="BC2" t="str">
            <v>(Ed. Tech)</v>
          </cell>
          <cell r="BD2" t="str">
            <v>(Ed. Tech)</v>
          </cell>
          <cell r="BE2" t="str">
            <v>(Ed. Tech)</v>
          </cell>
          <cell r="BF2" t="str">
            <v>(Ed. Tech)</v>
          </cell>
          <cell r="BG2" t="str">
            <v>(Ed. Tech)</v>
          </cell>
          <cell r="BH2" t="str">
            <v>(Ed. Tech)</v>
          </cell>
          <cell r="BI2" t="str">
            <v>(Ed. Tech)</v>
          </cell>
          <cell r="BJ2" t="str">
            <v>(Ed. Tech)</v>
          </cell>
          <cell r="BK2" t="str">
            <v>(Ed. Tech)</v>
          </cell>
          <cell r="BL2" t="str">
            <v>(Ed. Tech)</v>
          </cell>
          <cell r="BM2" t="str">
            <v>(Ed. Tech)</v>
          </cell>
          <cell r="BN2" t="str">
            <v>(Ed. Tech)</v>
          </cell>
          <cell r="BO2" t="str">
            <v>(Ed. Tech)</v>
          </cell>
          <cell r="BP2" t="str">
            <v>(Ed. Tech)</v>
          </cell>
          <cell r="BQ2" t="str">
            <v>(Ed. Tech)</v>
          </cell>
          <cell r="BS2" t="str">
            <v>&amp; final payment is on this year's</v>
          </cell>
          <cell r="BT2" t="str">
            <v>&amp; final payment is on this year's</v>
          </cell>
        </row>
        <row r="3">
          <cell r="C3" t="str">
            <v>2017</v>
          </cell>
          <cell r="D3" t="str">
            <v>2017</v>
          </cell>
          <cell r="E3" t="str">
            <v>Copper,</v>
          </cell>
          <cell r="G3" t="str">
            <v>2017 Total</v>
          </cell>
          <cell r="H3" t="str">
            <v>Collectn.</v>
          </cell>
          <cell r="I3" t="str">
            <v>Res./Non-Res.</v>
          </cell>
          <cell r="J3" t="str">
            <v>Collectn.</v>
          </cell>
          <cell r="K3" t="str">
            <v>Oil/Gas/Copper</v>
          </cell>
          <cell r="L3" t="str">
            <v>Total</v>
          </cell>
          <cell r="M3" t="str">
            <v>Balance</v>
          </cell>
          <cell r="N3" t="str">
            <v>Debt Svc Cash</v>
          </cell>
          <cell r="O3" t="str">
            <v>7/1/17 to</v>
          </cell>
          <cell r="P3" t="str">
            <v>Repaid (+)</v>
          </cell>
          <cell r="Q3" t="str">
            <v>Surplus/</v>
          </cell>
          <cell r="R3" t="str">
            <v>75% of</v>
          </cell>
          <cell r="S3" t="str">
            <v>1/1/18 to</v>
          </cell>
          <cell r="T3" t="str">
            <v>2017 Tax Levy</v>
          </cell>
          <cell r="U3" t="str">
            <v>2017</v>
          </cell>
          <cell r="V3" t="str">
            <v>2016</v>
          </cell>
          <cell r="W3" t="str">
            <v>2015</v>
          </cell>
          <cell r="X3" t="str">
            <v>2014</v>
          </cell>
          <cell r="Y3" t="str">
            <v>2013</v>
          </cell>
          <cell r="Z3" t="str">
            <v>2012</v>
          </cell>
          <cell r="AA3" t="str">
            <v>2011</v>
          </cell>
          <cell r="AB3" t="str">
            <v>2010</v>
          </cell>
          <cell r="AC3" t="str">
            <v>2009</v>
          </cell>
          <cell r="AD3" t="str">
            <v>2008</v>
          </cell>
          <cell r="AE3" t="str">
            <v>2007</v>
          </cell>
          <cell r="AF3" t="str">
            <v>2006</v>
          </cell>
          <cell r="AG3" t="str">
            <v>2005</v>
          </cell>
          <cell r="AH3" t="str">
            <v>2004</v>
          </cell>
          <cell r="AI3" t="str">
            <v>2003</v>
          </cell>
          <cell r="AJ3" t="str">
            <v>2002</v>
          </cell>
          <cell r="AK3" t="str">
            <v>2001</v>
          </cell>
          <cell r="AL3" t="str">
            <v>2000</v>
          </cell>
          <cell r="AM3" t="str">
            <v>1999</v>
          </cell>
          <cell r="AN3" t="str">
            <v>1998</v>
          </cell>
          <cell r="AO3" t="str">
            <v>1997</v>
          </cell>
          <cell r="AP3" t="str">
            <v>1996</v>
          </cell>
          <cell r="AR3" t="str">
            <v>Balance</v>
          </cell>
          <cell r="AS3" t="str">
            <v>7/1/17 to</v>
          </cell>
          <cell r="AT3" t="str">
            <v>Loans to be</v>
          </cell>
          <cell r="AU3" t="str">
            <v>Surplus/</v>
          </cell>
          <cell r="AV3" t="str">
            <v>75% of</v>
          </cell>
          <cell r="AW3" t="str">
            <v>1/1/18 to</v>
          </cell>
          <cell r="AX3" t="str">
            <v>2017 Tax Levy</v>
          </cell>
          <cell r="AY3" t="str">
            <v>2017</v>
          </cell>
          <cell r="AZ3" t="str">
            <v>2016</v>
          </cell>
          <cell r="BA3" t="str">
            <v>2015</v>
          </cell>
          <cell r="BB3" t="str">
            <v>2014</v>
          </cell>
          <cell r="BC3" t="str">
            <v>2013</v>
          </cell>
          <cell r="BD3" t="str">
            <v>2012</v>
          </cell>
          <cell r="BE3" t="str">
            <v>2011</v>
          </cell>
          <cell r="BF3" t="str">
            <v>2010</v>
          </cell>
          <cell r="BG3" t="str">
            <v>2009</v>
          </cell>
          <cell r="BH3" t="str">
            <v>2008</v>
          </cell>
          <cell r="BI3" t="str">
            <v>2007</v>
          </cell>
          <cell r="BJ3" t="str">
            <v>2006</v>
          </cell>
          <cell r="BK3" t="str">
            <v>2005</v>
          </cell>
          <cell r="BL3" t="str">
            <v>2004</v>
          </cell>
          <cell r="BM3" t="str">
            <v>2003</v>
          </cell>
          <cell r="BN3" t="str">
            <v>2002</v>
          </cell>
          <cell r="BO3" t="str">
            <v>2001</v>
          </cell>
          <cell r="BP3" t="str">
            <v>2000</v>
          </cell>
          <cell r="BQ3" t="str">
            <v>1999</v>
          </cell>
          <cell r="BS3" t="str">
            <v>schedule, enter SURPLUS amt.</v>
          </cell>
          <cell r="BT3" t="str">
            <v>schedule, enter SURPLUS amt.</v>
          </cell>
        </row>
        <row r="4">
          <cell r="A4" t="str">
            <v>COUNTY</v>
          </cell>
          <cell r="B4" t="str">
            <v>SCHOOL DISTRICT</v>
          </cell>
          <cell r="C4" t="str">
            <v>Residential</v>
          </cell>
          <cell r="D4" t="str">
            <v>Non-Residential</v>
          </cell>
          <cell r="E4" t="str">
            <v>2016 Oil/Gas</v>
          </cell>
          <cell r="G4" t="str">
            <v>Dist. Valuation</v>
          </cell>
          <cell r="H4" t="str">
            <v>Rate</v>
          </cell>
          <cell r="I4" t="str">
            <v>Production</v>
          </cell>
          <cell r="J4" t="str">
            <v>Rate</v>
          </cell>
          <cell r="K4" t="str">
            <v>Production</v>
          </cell>
          <cell r="L4" t="str">
            <v>Production</v>
          </cell>
          <cell r="M4" t="str">
            <v>June 30, 2017</v>
          </cell>
          <cell r="N4" t="str">
            <v>June 30, 2017</v>
          </cell>
          <cell r="O4" t="str">
            <v>12/31/17</v>
          </cell>
          <cell r="P4" t="str">
            <v>or Received (-)</v>
          </cell>
          <cell r="Q4" t="str">
            <v>(Deficit)</v>
          </cell>
          <cell r="R4" t="str">
            <v>Surplus</v>
          </cell>
          <cell r="S4" t="str">
            <v>12/31/18</v>
          </cell>
          <cell r="T4" t="str">
            <v>Requirements</v>
          </cell>
          <cell r="U4" t="str">
            <v>TAX LEVY</v>
          </cell>
          <cell r="V4" t="str">
            <v>TAX LEVY</v>
          </cell>
          <cell r="W4" t="str">
            <v>TAX LEVY</v>
          </cell>
          <cell r="X4" t="str">
            <v>TAX LEVY</v>
          </cell>
          <cell r="Y4" t="str">
            <v>TAX LEVY</v>
          </cell>
          <cell r="Z4" t="str">
            <v>TAX LEVY</v>
          </cell>
          <cell r="AA4" t="str">
            <v>TAX LEVY</v>
          </cell>
          <cell r="AB4" t="str">
            <v>TAX LEVY</v>
          </cell>
          <cell r="AC4" t="str">
            <v>TAX LEVY</v>
          </cell>
          <cell r="AD4" t="str">
            <v>TAX LEVY</v>
          </cell>
          <cell r="AE4" t="str">
            <v>TAX LEVY</v>
          </cell>
          <cell r="AF4" t="str">
            <v>TAX LEVY</v>
          </cell>
          <cell r="AG4" t="str">
            <v>TAX LEVY</v>
          </cell>
          <cell r="AH4" t="str">
            <v>TAX LEVY</v>
          </cell>
          <cell r="AI4" t="str">
            <v>TAX LEVY</v>
          </cell>
          <cell r="AJ4" t="str">
            <v>TAX LEVY</v>
          </cell>
          <cell r="AK4" t="str">
            <v>TAX LEVY</v>
          </cell>
          <cell r="AL4" t="str">
            <v>TAX LEVY</v>
          </cell>
          <cell r="AM4" t="str">
            <v>Tax Levy</v>
          </cell>
          <cell r="AN4" t="str">
            <v>Tax Levy</v>
          </cell>
          <cell r="AO4" t="str">
            <v>Tax Levy</v>
          </cell>
          <cell r="AP4" t="str">
            <v>Tax Levy</v>
          </cell>
          <cell r="AR4" t="str">
            <v>June 30, 2017</v>
          </cell>
          <cell r="AS4" t="str">
            <v>12/31/17</v>
          </cell>
          <cell r="AT4" t="str">
            <v>Repaid</v>
          </cell>
          <cell r="AU4" t="str">
            <v>(Deficit)</v>
          </cell>
          <cell r="AV4" t="str">
            <v>Surplus</v>
          </cell>
          <cell r="AW4" t="str">
            <v>12/31/18</v>
          </cell>
          <cell r="AX4" t="str">
            <v>Requirements</v>
          </cell>
          <cell r="AY4" t="str">
            <v>TAX LEVY</v>
          </cell>
          <cell r="AZ4" t="str">
            <v>TAX LEVY</v>
          </cell>
          <cell r="BA4" t="str">
            <v>TAX LEVY</v>
          </cell>
          <cell r="BB4" t="str">
            <v>TAX LEVY</v>
          </cell>
          <cell r="BC4" t="str">
            <v>TAX LEVY</v>
          </cell>
          <cell r="BD4" t="str">
            <v>TAX LEVY</v>
          </cell>
          <cell r="BE4" t="str">
            <v>TAX LEVY</v>
          </cell>
          <cell r="BF4" t="str">
            <v>TAX LEVY</v>
          </cell>
          <cell r="BG4" t="str">
            <v>TAX LEVY</v>
          </cell>
          <cell r="BH4" t="str">
            <v>TAX LEVY</v>
          </cell>
          <cell r="BI4" t="str">
            <v>TAX LEVY</v>
          </cell>
          <cell r="BJ4" t="str">
            <v>TAX LEVY</v>
          </cell>
          <cell r="BK4" t="str">
            <v>TAX LEVY</v>
          </cell>
          <cell r="BL4" t="str">
            <v>TAX LEVY</v>
          </cell>
          <cell r="BM4" t="str">
            <v>TAX LEVY</v>
          </cell>
          <cell r="BN4" t="str">
            <v>TAX LEVY</v>
          </cell>
          <cell r="BO4" t="str">
            <v>TAX LEVY</v>
          </cell>
          <cell r="BP4" t="str">
            <v>TAX LEVY</v>
          </cell>
          <cell r="BQ4" t="str">
            <v>TAX LEVY</v>
          </cell>
          <cell r="BS4" t="str">
            <v>41000</v>
          </cell>
          <cell r="BT4" t="str">
            <v>43000</v>
          </cell>
        </row>
        <row r="6">
          <cell r="A6" t="str">
            <v>BERNALILLO COUNTY</v>
          </cell>
          <cell r="B6" t="str">
            <v>Albuquerque #12</v>
          </cell>
        </row>
        <row r="7">
          <cell r="B7" t="str">
            <v>+ #2A Sandoval</v>
          </cell>
        </row>
        <row r="8">
          <cell r="A8" t="str">
            <v xml:space="preserve"> </v>
          </cell>
          <cell r="B8" t="str">
            <v>+ #2AC Sandoval</v>
          </cell>
        </row>
        <row r="9">
          <cell r="B9" t="str">
            <v>+R1-A Bernalillo</v>
          </cell>
          <cell r="U9">
            <v>4.0664951750582103</v>
          </cell>
          <cell r="AY9">
            <v>0.38074004061272476</v>
          </cell>
        </row>
        <row r="11">
          <cell r="A11" t="str">
            <v>CATRON COUNTY</v>
          </cell>
          <cell r="B11" t="str">
            <v>Reserve #1</v>
          </cell>
          <cell r="U11">
            <v>4.9420051616139693</v>
          </cell>
          <cell r="AY11">
            <v>0</v>
          </cell>
        </row>
        <row r="12">
          <cell r="B12" t="str">
            <v>Quemado #2</v>
          </cell>
        </row>
        <row r="13">
          <cell r="B13" t="str">
            <v>+ #2A Catron</v>
          </cell>
        </row>
        <row r="14">
          <cell r="B14" t="str">
            <v>+ Q-M-02 Cibola</v>
          </cell>
          <cell r="U14">
            <v>2.2699699465830609</v>
          </cell>
          <cell r="AY14">
            <v>0</v>
          </cell>
        </row>
        <row r="16">
          <cell r="A16" t="str">
            <v>CHAVES COUNTY</v>
          </cell>
          <cell r="B16" t="str">
            <v>Roswell #1</v>
          </cell>
          <cell r="U16">
            <v>5.6058942447950582</v>
          </cell>
          <cell r="AY16">
            <v>0</v>
          </cell>
        </row>
        <row r="17">
          <cell r="B17" t="str">
            <v>Hagerman #6</v>
          </cell>
          <cell r="U17">
            <v>5.1857314238905525</v>
          </cell>
          <cell r="AY17">
            <v>0</v>
          </cell>
        </row>
        <row r="18">
          <cell r="B18" t="str">
            <v>Dexter</v>
          </cell>
          <cell r="U18">
            <v>8.8704613576641052</v>
          </cell>
          <cell r="AY18">
            <v>1.1831910582540217</v>
          </cell>
        </row>
        <row r="19">
          <cell r="B19" t="str">
            <v>Lake Arthur #20</v>
          </cell>
          <cell r="U19">
            <v>9.4213037037695369</v>
          </cell>
          <cell r="AY19">
            <v>1.8192537121409875</v>
          </cell>
        </row>
        <row r="21">
          <cell r="A21" t="str">
            <v>CIBOLA COUNTY</v>
          </cell>
          <cell r="B21" t="str">
            <v>Grants-Cibola #3</v>
          </cell>
          <cell r="U21">
            <v>8.50280618003878</v>
          </cell>
          <cell r="AY21">
            <v>1.0567222265565548</v>
          </cell>
        </row>
        <row r="23">
          <cell r="A23" t="str">
            <v>COLFAX COUNTY</v>
          </cell>
          <cell r="B23" t="str">
            <v>Cimarron #3</v>
          </cell>
          <cell r="U23">
            <v>1.6931777030171615</v>
          </cell>
          <cell r="AY23">
            <v>0.80957299725075738</v>
          </cell>
        </row>
        <row r="24">
          <cell r="B24" t="str">
            <v>Raton #11</v>
          </cell>
          <cell r="U24">
            <v>1.9440902225782626</v>
          </cell>
          <cell r="AY24">
            <v>1.16981270219692</v>
          </cell>
        </row>
        <row r="25">
          <cell r="B25" t="str">
            <v>Springer #24</v>
          </cell>
        </row>
        <row r="26">
          <cell r="B26" t="str">
            <v>+ #49 Union</v>
          </cell>
          <cell r="U26">
            <v>4.9103082010940637</v>
          </cell>
          <cell r="AY26">
            <v>1.7887783382996281</v>
          </cell>
        </row>
        <row r="27">
          <cell r="B27" t="str">
            <v>Maxwell #26</v>
          </cell>
          <cell r="U27">
            <v>0</v>
          </cell>
          <cell r="AY27">
            <v>2.9570371072044321</v>
          </cell>
        </row>
        <row r="29">
          <cell r="A29" t="str">
            <v>CURRY COUNTY</v>
          </cell>
          <cell r="B29" t="str">
            <v>Clovis #1</v>
          </cell>
          <cell r="U29">
            <v>4.9218713614754233</v>
          </cell>
          <cell r="AY29">
            <v>0</v>
          </cell>
        </row>
        <row r="30">
          <cell r="B30" t="str">
            <v>Texico #2</v>
          </cell>
        </row>
        <row r="31">
          <cell r="B31" t="str">
            <v>+ #3 Roosevelt</v>
          </cell>
          <cell r="U31">
            <v>7.1314483321192315</v>
          </cell>
          <cell r="AY31">
            <v>0</v>
          </cell>
        </row>
        <row r="32">
          <cell r="B32" t="str">
            <v>Melrose #12</v>
          </cell>
        </row>
        <row r="33">
          <cell r="B33" t="str">
            <v>+ #9/53 Roosevelt</v>
          </cell>
        </row>
        <row r="34">
          <cell r="B34" t="str">
            <v>+ #53 Quay</v>
          </cell>
          <cell r="U34">
            <v>3.6731594007703601</v>
          </cell>
          <cell r="AY34">
            <v>0</v>
          </cell>
        </row>
        <row r="35">
          <cell r="B35" t="str">
            <v>Grady #61</v>
          </cell>
        </row>
        <row r="36">
          <cell r="B36" t="str">
            <v>+ #23/47 Quay</v>
          </cell>
          <cell r="U36">
            <v>5.8174473194305714</v>
          </cell>
          <cell r="AY36">
            <v>0</v>
          </cell>
        </row>
        <row r="38">
          <cell r="A38" t="str">
            <v>DE BACA COUNTY</v>
          </cell>
          <cell r="B38" t="str">
            <v>Fort Sumner #20</v>
          </cell>
          <cell r="U38">
            <v>4.7678132837280165</v>
          </cell>
          <cell r="AY38">
            <v>0</v>
          </cell>
        </row>
        <row r="40">
          <cell r="A40" t="str">
            <v>DONA ANA COUNTY</v>
          </cell>
          <cell r="B40" t="str">
            <v>Las Cruces #2</v>
          </cell>
          <cell r="U40">
            <v>4.5963920787918164</v>
          </cell>
          <cell r="AY40">
            <v>0</v>
          </cell>
        </row>
        <row r="41">
          <cell r="B41" t="str">
            <v>Hatch #11</v>
          </cell>
          <cell r="U41">
            <v>10.360222010921781</v>
          </cell>
          <cell r="AY41">
            <v>0</v>
          </cell>
        </row>
        <row r="42">
          <cell r="B42" t="str">
            <v>Gadsden #16</v>
          </cell>
        </row>
        <row r="43">
          <cell r="B43" t="str">
            <v>+#18 Anthony</v>
          </cell>
        </row>
        <row r="44">
          <cell r="B44" t="str">
            <v>+ #16 Otero</v>
          </cell>
          <cell r="U44">
            <v>11.934318294490376</v>
          </cell>
          <cell r="AY44">
            <v>2.2442405947496451</v>
          </cell>
        </row>
        <row r="46">
          <cell r="A46" t="str">
            <v>EDDY COUNTY</v>
          </cell>
          <cell r="B46" t="str">
            <v>Carlsbad #C</v>
          </cell>
          <cell r="U46">
            <v>1.6224768440053094</v>
          </cell>
          <cell r="AY46">
            <v>4.5852069605656043</v>
          </cell>
        </row>
        <row r="47">
          <cell r="B47" t="str">
            <v>Loving #10</v>
          </cell>
          <cell r="U47">
            <v>10.058692687838365</v>
          </cell>
          <cell r="AY47">
            <v>2.3654686421511912</v>
          </cell>
        </row>
        <row r="48">
          <cell r="B48" t="str">
            <v>Artesia #16</v>
          </cell>
        </row>
        <row r="49">
          <cell r="B49" t="str">
            <v>+ #14 Chaves</v>
          </cell>
          <cell r="U49">
            <v>0</v>
          </cell>
          <cell r="AY49">
            <v>0</v>
          </cell>
        </row>
        <row r="51">
          <cell r="A51" t="str">
            <v>GRANT COUNTY</v>
          </cell>
          <cell r="B51" t="str">
            <v>Silver City #1</v>
          </cell>
          <cell r="U51">
            <v>2.5554359498244987</v>
          </cell>
          <cell r="AY51">
            <v>0</v>
          </cell>
        </row>
        <row r="52">
          <cell r="B52" t="str">
            <v>Cobre Cons. #2</v>
          </cell>
          <cell r="U52">
            <v>6.5426013823156168</v>
          </cell>
          <cell r="AY52">
            <v>0</v>
          </cell>
        </row>
        <row r="54">
          <cell r="A54" t="str">
            <v>GUADALUPE COUNTY</v>
          </cell>
          <cell r="B54" t="str">
            <v>Santa Rosa #8</v>
          </cell>
        </row>
        <row r="55">
          <cell r="B55" t="str">
            <v>+ #50 San Miguel</v>
          </cell>
          <cell r="U55">
            <v>4.4879197210002424</v>
          </cell>
          <cell r="AY55">
            <v>0</v>
          </cell>
        </row>
        <row r="56">
          <cell r="B56" t="str">
            <v>Vaughn #33</v>
          </cell>
        </row>
        <row r="57">
          <cell r="B57" t="str">
            <v>+ #16 Torrance</v>
          </cell>
          <cell r="U57">
            <v>2.7409775654938544</v>
          </cell>
          <cell r="AY57">
            <v>1.5400406863127165</v>
          </cell>
        </row>
        <row r="59">
          <cell r="A59" t="str">
            <v>HARDING COUNTY</v>
          </cell>
          <cell r="B59" t="str">
            <v>Roy #3</v>
          </cell>
          <cell r="U59">
            <v>4.5456213164323271</v>
          </cell>
          <cell r="AY59">
            <v>0</v>
          </cell>
        </row>
        <row r="60">
          <cell r="B60" t="str">
            <v>Mosquero #5</v>
          </cell>
          <cell r="U60">
            <v>10.342594704143163</v>
          </cell>
          <cell r="AY60">
            <v>0.86038747932293058</v>
          </cell>
        </row>
        <row r="62">
          <cell r="A62" t="str">
            <v>HIDALGO COUNTY</v>
          </cell>
          <cell r="B62" t="str">
            <v>Lordsburg #1</v>
          </cell>
          <cell r="U62">
            <v>6.7148265464545913</v>
          </cell>
          <cell r="AY62">
            <v>0</v>
          </cell>
        </row>
        <row r="63">
          <cell r="B63" t="str">
            <v>Animas #6</v>
          </cell>
          <cell r="U63">
            <v>0</v>
          </cell>
          <cell r="AY63">
            <v>0</v>
          </cell>
        </row>
        <row r="65">
          <cell r="A65" t="str">
            <v>LEA COUNTY</v>
          </cell>
          <cell r="B65" t="str">
            <v>Lovington #1</v>
          </cell>
          <cell r="U65">
            <v>7.2101326713526381</v>
          </cell>
          <cell r="AY65">
            <v>0</v>
          </cell>
        </row>
        <row r="66">
          <cell r="B66" t="str">
            <v>Eunice #8</v>
          </cell>
          <cell r="U66">
            <v>6.3357779831327132</v>
          </cell>
          <cell r="AY66">
            <v>0</v>
          </cell>
        </row>
        <row r="67">
          <cell r="B67" t="str">
            <v>Hobbs #16</v>
          </cell>
          <cell r="U67">
            <v>5.837326187790012</v>
          </cell>
          <cell r="AY67">
            <v>0</v>
          </cell>
        </row>
        <row r="68">
          <cell r="B68" t="str">
            <v>Jal #19</v>
          </cell>
          <cell r="U68">
            <v>3.6263402922184955</v>
          </cell>
          <cell r="AY68">
            <v>0</v>
          </cell>
        </row>
        <row r="69">
          <cell r="B69" t="str">
            <v>Tatum #28</v>
          </cell>
        </row>
        <row r="70">
          <cell r="B70" t="str">
            <v>+ #1L Chaves</v>
          </cell>
          <cell r="U70">
            <v>5.1642837358485787</v>
          </cell>
          <cell r="AY70">
            <v>0</v>
          </cell>
        </row>
        <row r="72">
          <cell r="A72" t="str">
            <v>LINCOLN COUNTY</v>
          </cell>
          <cell r="B72" t="str">
            <v>Ruidoso #3</v>
          </cell>
          <cell r="U72">
            <v>5.9386636693353028</v>
          </cell>
          <cell r="AY72">
            <v>0</v>
          </cell>
        </row>
        <row r="73">
          <cell r="B73" t="str">
            <v>Carrizozo #7</v>
          </cell>
        </row>
        <row r="74">
          <cell r="B74" t="str">
            <v>+ #7L Socorro</v>
          </cell>
          <cell r="U74">
            <v>5.1411802003592388</v>
          </cell>
          <cell r="AY74">
            <v>0</v>
          </cell>
        </row>
        <row r="75">
          <cell r="B75" t="str">
            <v>Corona #13</v>
          </cell>
        </row>
        <row r="76">
          <cell r="B76" t="str">
            <v>+ #13L Socorro</v>
          </cell>
        </row>
        <row r="77">
          <cell r="B77" t="str">
            <v>+ #20/35 Torrance</v>
          </cell>
          <cell r="U77">
            <v>2.0263119828651011</v>
          </cell>
          <cell r="AY77">
            <v>0</v>
          </cell>
        </row>
        <row r="78">
          <cell r="B78" t="str">
            <v>Hondo #20</v>
          </cell>
          <cell r="U78">
            <v>6.873750942412447</v>
          </cell>
          <cell r="AY78">
            <v>0</v>
          </cell>
        </row>
        <row r="79">
          <cell r="B79" t="str">
            <v>Capitan #28</v>
          </cell>
          <cell r="U79">
            <v>1.1612213128839899</v>
          </cell>
          <cell r="AY79">
            <v>0.6414206097709193</v>
          </cell>
        </row>
        <row r="81">
          <cell r="A81" t="str">
            <v>LOS ALAMOS COUNTY</v>
          </cell>
          <cell r="B81" t="str">
            <v>Los Alamos</v>
          </cell>
          <cell r="U81">
            <v>8.6763264050470568</v>
          </cell>
          <cell r="AY81">
            <v>0</v>
          </cell>
        </row>
        <row r="83">
          <cell r="A83" t="str">
            <v>LUNA COUNTY</v>
          </cell>
          <cell r="B83" t="str">
            <v>Deming #1</v>
          </cell>
          <cell r="U83">
            <v>5.7353764576646178</v>
          </cell>
          <cell r="AY83">
            <v>0</v>
          </cell>
        </row>
        <row r="85">
          <cell r="A85" t="str">
            <v>MCKINLEY COUNTY</v>
          </cell>
          <cell r="B85" t="str">
            <v>Gallup #1</v>
          </cell>
          <cell r="U85">
            <v>8.3099382103535859</v>
          </cell>
          <cell r="AY85">
            <v>0</v>
          </cell>
        </row>
        <row r="86">
          <cell r="B86" t="str">
            <v xml:space="preserve">Zuni </v>
          </cell>
          <cell r="U86">
            <v>0</v>
          </cell>
          <cell r="AY86">
            <v>0</v>
          </cell>
        </row>
        <row r="88">
          <cell r="A88" t="str">
            <v>MORA COUNTY</v>
          </cell>
          <cell r="B88" t="str">
            <v>Mora #1</v>
          </cell>
          <cell r="U88">
            <v>1.4461162202435645</v>
          </cell>
          <cell r="AY88">
            <v>0</v>
          </cell>
        </row>
        <row r="89">
          <cell r="B89" t="str">
            <v>Wagon Mound #12</v>
          </cell>
        </row>
        <row r="90">
          <cell r="B90" t="str">
            <v>Wagon Mound #10-A</v>
          </cell>
          <cell r="U90">
            <v>3.4881596740001863</v>
          </cell>
          <cell r="AY90">
            <v>0</v>
          </cell>
        </row>
        <row r="92">
          <cell r="A92" t="str">
            <v>OTERO COUNTY</v>
          </cell>
          <cell r="B92" t="str">
            <v>Alamogordo #1</v>
          </cell>
          <cell r="U92">
            <v>5.424745451866019</v>
          </cell>
          <cell r="AY92">
            <v>0.73628352217346615</v>
          </cell>
        </row>
        <row r="93">
          <cell r="B93" t="str">
            <v>Tularosa #4</v>
          </cell>
          <cell r="U93">
            <v>8.6593375880627743</v>
          </cell>
          <cell r="AY93">
            <v>0</v>
          </cell>
        </row>
        <row r="94">
          <cell r="B94" t="str">
            <v>Cloudcroft #11</v>
          </cell>
          <cell r="U94">
            <v>5.5650114496861711</v>
          </cell>
          <cell r="AY94">
            <v>0</v>
          </cell>
        </row>
        <row r="96">
          <cell r="A96" t="str">
            <v>QUAY COUNTY</v>
          </cell>
          <cell r="B96" t="str">
            <v>Tucumcari #1</v>
          </cell>
          <cell r="U96">
            <v>7.1471356012267027</v>
          </cell>
          <cell r="AY96">
            <v>0</v>
          </cell>
        </row>
        <row r="97">
          <cell r="B97" t="str">
            <v>House #19</v>
          </cell>
        </row>
        <row r="98">
          <cell r="B98" t="str">
            <v>+ #9A/74 Roosevelt</v>
          </cell>
          <cell r="U98">
            <v>3.7035048701127455</v>
          </cell>
          <cell r="AY98">
            <v>0</v>
          </cell>
        </row>
        <row r="99">
          <cell r="B99" t="str">
            <v>Logan #32</v>
          </cell>
        </row>
        <row r="100">
          <cell r="B100" t="str">
            <v>+ #24/25 Harding</v>
          </cell>
        </row>
        <row r="101">
          <cell r="B101" t="str">
            <v>+ #33 Quay</v>
          </cell>
          <cell r="U101">
            <v>5.0795601788524696</v>
          </cell>
          <cell r="AY101">
            <v>0</v>
          </cell>
        </row>
        <row r="102">
          <cell r="B102" t="str">
            <v>San Jon #34</v>
          </cell>
          <cell r="U102">
            <v>4.0686779672880622</v>
          </cell>
          <cell r="AY102">
            <v>0</v>
          </cell>
        </row>
        <row r="104">
          <cell r="A104" t="str">
            <v>RIO ARRIBA COUNTY</v>
          </cell>
          <cell r="B104" t="str">
            <v>Chama #19</v>
          </cell>
          <cell r="U104">
            <v>8.9382537022574695</v>
          </cell>
          <cell r="AY104">
            <v>0</v>
          </cell>
        </row>
        <row r="105">
          <cell r="B105" t="str">
            <v>Dulce #21</v>
          </cell>
          <cell r="U105">
            <v>17.007686792014553</v>
          </cell>
          <cell r="AY105">
            <v>0</v>
          </cell>
        </row>
        <row r="106">
          <cell r="B106" t="str">
            <v>Espanola #45</v>
          </cell>
        </row>
        <row r="107">
          <cell r="B107" t="str">
            <v>+ #18 Santa Fe</v>
          </cell>
          <cell r="U107">
            <v>5.3141391388260999</v>
          </cell>
          <cell r="AY107">
            <v>0.60853455034204418</v>
          </cell>
        </row>
        <row r="108">
          <cell r="B108" t="str">
            <v>Jemez Mountain #53</v>
          </cell>
          <cell r="U108">
            <v>0</v>
          </cell>
          <cell r="AY108">
            <v>0</v>
          </cell>
        </row>
        <row r="110">
          <cell r="A110" t="str">
            <v>ROOSEVELT COUNTY</v>
          </cell>
          <cell r="B110" t="str">
            <v>Portales #1</v>
          </cell>
          <cell r="U110">
            <v>5.7006248331092007</v>
          </cell>
          <cell r="AY110">
            <v>1.6083159980325623</v>
          </cell>
        </row>
        <row r="111">
          <cell r="B111" t="str">
            <v>Elida #2</v>
          </cell>
        </row>
        <row r="112">
          <cell r="B112" t="str">
            <v>+ #27/28 Chaves</v>
          </cell>
          <cell r="U112">
            <v>0</v>
          </cell>
          <cell r="AY112">
            <v>0</v>
          </cell>
        </row>
        <row r="113">
          <cell r="B113" t="str">
            <v>Floyd #5</v>
          </cell>
          <cell r="U113">
            <v>0</v>
          </cell>
          <cell r="AY113">
            <v>0</v>
          </cell>
        </row>
        <row r="114">
          <cell r="B114" t="str">
            <v>Dora #39</v>
          </cell>
          <cell r="U114">
            <v>6.348615196140142</v>
          </cell>
          <cell r="AY114">
            <v>2.3619294739125332</v>
          </cell>
        </row>
        <row r="116">
          <cell r="A116" t="str">
            <v>SANDOVAL COUNTY</v>
          </cell>
          <cell r="B116" t="str">
            <v>Bernalillo #1</v>
          </cell>
          <cell r="U116">
            <v>9.3402000445879931</v>
          </cell>
          <cell r="AY116">
            <v>0</v>
          </cell>
        </row>
        <row r="117">
          <cell r="B117" t="str">
            <v>Cuba #20</v>
          </cell>
          <cell r="U117">
            <v>10.144012192161414</v>
          </cell>
          <cell r="AY117">
            <v>0</v>
          </cell>
        </row>
        <row r="118">
          <cell r="B118" t="str">
            <v>Jemez Valley #31</v>
          </cell>
        </row>
        <row r="119">
          <cell r="B119" t="str">
            <v>+31RR Sandoval</v>
          </cell>
          <cell r="U119">
            <v>7.6641369178927397</v>
          </cell>
          <cell r="AY119">
            <v>1.4316317330743316</v>
          </cell>
        </row>
        <row r="120">
          <cell r="B120" t="str">
            <v>Rio Rancho #94</v>
          </cell>
          <cell r="U120">
            <v>8.4295987208810974</v>
          </cell>
          <cell r="AY120">
            <v>0</v>
          </cell>
        </row>
        <row r="122">
          <cell r="A122" t="str">
            <v>SAN JUAN COUNTY</v>
          </cell>
          <cell r="B122" t="str">
            <v>Aztec #2</v>
          </cell>
        </row>
        <row r="123">
          <cell r="B123" t="str">
            <v>Aztec #61/20</v>
          </cell>
          <cell r="U123">
            <v>10.226308300399607</v>
          </cell>
          <cell r="AY123">
            <v>0</v>
          </cell>
        </row>
        <row r="124">
          <cell r="B124" t="str">
            <v>Farmington #5</v>
          </cell>
          <cell r="U124">
            <v>5.2565142781832863</v>
          </cell>
          <cell r="AY124">
            <v>2.1881761015162828</v>
          </cell>
        </row>
        <row r="125">
          <cell r="B125" t="str">
            <v>Bloomfield #6</v>
          </cell>
          <cell r="U125">
            <v>8.9510858925911041</v>
          </cell>
          <cell r="AY125">
            <v>0</v>
          </cell>
        </row>
        <row r="126">
          <cell r="B126" t="str">
            <v>Central Cons. #22</v>
          </cell>
          <cell r="U126">
            <v>6.8222064959850233</v>
          </cell>
          <cell r="AY126">
            <v>0</v>
          </cell>
        </row>
        <row r="128">
          <cell r="A128" t="str">
            <v>SAN MIGUEL COUNTY</v>
          </cell>
          <cell r="B128" t="str">
            <v>West Las Vegas #1</v>
          </cell>
          <cell r="U128">
            <v>10.492942711917653</v>
          </cell>
          <cell r="AY128">
            <v>0</v>
          </cell>
        </row>
        <row r="129">
          <cell r="B129" t="str">
            <v>Las Vegas City #2</v>
          </cell>
        </row>
        <row r="130">
          <cell r="B130" t="str">
            <v>+ #12C Mora</v>
          </cell>
          <cell r="U130">
            <v>9.7832513701578776</v>
          </cell>
          <cell r="AY130">
            <v>0</v>
          </cell>
        </row>
        <row r="131">
          <cell r="B131" t="str">
            <v>Pecos #21</v>
          </cell>
          <cell r="U131">
            <v>3.1038336247585301</v>
          </cell>
          <cell r="AY131">
            <v>0</v>
          </cell>
        </row>
        <row r="133">
          <cell r="A133" t="str">
            <v>SANTA FE COUNTY</v>
          </cell>
          <cell r="B133" t="str">
            <v>Santa Fe #C</v>
          </cell>
          <cell r="U133">
            <v>4.2961048138599924</v>
          </cell>
          <cell r="AY133">
            <v>1.5003776497660859</v>
          </cell>
        </row>
        <row r="134">
          <cell r="B134" t="str">
            <v>Pojoaque #1</v>
          </cell>
          <cell r="U134">
            <v>9.2941797638848467</v>
          </cell>
          <cell r="AY134">
            <v>0</v>
          </cell>
        </row>
        <row r="136">
          <cell r="A136" t="str">
            <v>SIERRA COUNTY</v>
          </cell>
          <cell r="B136" t="str">
            <v>Truth or Cons. #6</v>
          </cell>
          <cell r="U136">
            <v>5.6347993858675167</v>
          </cell>
          <cell r="AY136">
            <v>0</v>
          </cell>
        </row>
        <row r="138">
          <cell r="A138" t="str">
            <v>SOCORRO COUNTY</v>
          </cell>
          <cell r="B138" t="str">
            <v>Socorro #1</v>
          </cell>
          <cell r="U138">
            <v>7.6460735785936258</v>
          </cell>
          <cell r="AY138">
            <v>0</v>
          </cell>
        </row>
        <row r="139">
          <cell r="B139" t="str">
            <v>Magdalena #12</v>
          </cell>
          <cell r="U139">
            <v>8.8971523092610258</v>
          </cell>
          <cell r="AY139">
            <v>0</v>
          </cell>
        </row>
        <row r="141">
          <cell r="A141" t="str">
            <v>TAOS COUNTY</v>
          </cell>
          <cell r="B141" t="str">
            <v>Taos #1</v>
          </cell>
          <cell r="U141">
            <v>2.4328621330269469</v>
          </cell>
          <cell r="AY141">
            <v>0.49869905777732831</v>
          </cell>
        </row>
        <row r="142">
          <cell r="B142" t="str">
            <v>Penasco #4</v>
          </cell>
        </row>
        <row r="143">
          <cell r="B143" t="str">
            <v>+ #32 Rio Arriba</v>
          </cell>
          <cell r="U143">
            <v>4.1434504836572952</v>
          </cell>
          <cell r="AY143">
            <v>0</v>
          </cell>
        </row>
        <row r="144">
          <cell r="B144" t="str">
            <v>Mesa Vista #6</v>
          </cell>
        </row>
        <row r="145">
          <cell r="B145" t="str">
            <v>+ #6T Rio Arriba</v>
          </cell>
          <cell r="U145">
            <v>4.6393900748937051</v>
          </cell>
          <cell r="AY145">
            <v>0</v>
          </cell>
        </row>
        <row r="146">
          <cell r="B146" t="str">
            <v>Questa #9</v>
          </cell>
          <cell r="U146">
            <v>2.3148245816180424</v>
          </cell>
          <cell r="AY146">
            <v>1.1900145063229661</v>
          </cell>
        </row>
        <row r="148">
          <cell r="A148" t="str">
            <v>TORRANCE COUNTY</v>
          </cell>
          <cell r="B148" t="str">
            <v>Estancia #7</v>
          </cell>
          <cell r="U148">
            <v>5.5655728118604229</v>
          </cell>
          <cell r="AY148">
            <v>0</v>
          </cell>
        </row>
        <row r="149">
          <cell r="B149" t="str">
            <v>Moriarty #8</v>
          </cell>
        </row>
        <row r="150">
          <cell r="B150" t="str">
            <v>+ #8T Bernalillo</v>
          </cell>
        </row>
        <row r="151">
          <cell r="B151" t="str">
            <v>+ #24 Bernalillo</v>
          </cell>
        </row>
        <row r="152">
          <cell r="B152" t="str">
            <v>+ #8T Santa Fe</v>
          </cell>
        </row>
        <row r="153">
          <cell r="B153" t="str">
            <v>+ #8T-A Santa Fe</v>
          </cell>
          <cell r="U153">
            <v>8.1694882104615711</v>
          </cell>
          <cell r="AY153">
            <v>0</v>
          </cell>
        </row>
        <row r="154">
          <cell r="B154" t="str">
            <v>Mountainair #13</v>
          </cell>
        </row>
        <row r="155">
          <cell r="B155" t="str">
            <v>+ #13T Socorro</v>
          </cell>
          <cell r="U155">
            <v>4.3050225218310301</v>
          </cell>
        </row>
        <row r="157">
          <cell r="A157" t="str">
            <v>UNION COUNTY</v>
          </cell>
          <cell r="B157" t="str">
            <v>Clayton #1</v>
          </cell>
          <cell r="U157">
            <v>5.0218078552887739</v>
          </cell>
        </row>
        <row r="158">
          <cell r="B158" t="str">
            <v>Des Moines #22</v>
          </cell>
        </row>
        <row r="159">
          <cell r="B159" t="str">
            <v>+ #35 Colfax</v>
          </cell>
          <cell r="U159">
            <v>0</v>
          </cell>
        </row>
        <row r="161">
          <cell r="A161" t="str">
            <v>VALENCIA COUNTY</v>
          </cell>
          <cell r="B161" t="str">
            <v>Los Lunas #1</v>
          </cell>
        </row>
        <row r="162">
          <cell r="B162" t="str">
            <v>+Valencia #3-LL</v>
          </cell>
          <cell r="U162">
            <v>8.0829504718661589</v>
          </cell>
          <cell r="AY162">
            <v>0</v>
          </cell>
        </row>
        <row r="163">
          <cell r="B163" t="str">
            <v>Belen #2</v>
          </cell>
        </row>
        <row r="164">
          <cell r="B164" t="str">
            <v>+Valencia #3-BN</v>
          </cell>
        </row>
        <row r="165">
          <cell r="B165" t="str">
            <v>+ #5 Socorro</v>
          </cell>
        </row>
        <row r="166">
          <cell r="B166" t="str">
            <v>+ Rio Communities 1RC</v>
          </cell>
          <cell r="U166">
            <v>7.6128519238844374</v>
          </cell>
        </row>
        <row r="168">
          <cell r="A168" t="str">
            <v>GRAND TOTAL: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C9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9" transitionEvaluation="1" transitionEntry="1"/>
  <dimension ref="A1:U245"/>
  <sheetViews>
    <sheetView tabSelected="1" topLeftCell="B1" zoomScale="130" zoomScaleNormal="130" workbookViewId="0">
      <pane xSplit="2" ySplit="8" topLeftCell="D9" activePane="bottomRight" state="frozen"/>
      <selection activeCell="B1" sqref="B1"/>
      <selection pane="topRight" activeCell="D1" sqref="D1"/>
      <selection pane="bottomLeft" activeCell="B8" sqref="B8"/>
      <selection pane="bottomRight" activeCell="B3" sqref="B3:J3"/>
    </sheetView>
  </sheetViews>
  <sheetFormatPr defaultColWidth="5.6640625" defaultRowHeight="11.25"/>
  <cols>
    <col min="1" max="1" width="12.77734375" style="1" hidden="1" customWidth="1"/>
    <col min="2" max="2" width="11.88671875" style="1" customWidth="1"/>
    <col min="3" max="3" width="13.5546875" style="1" bestFit="1" customWidth="1"/>
    <col min="4" max="4" width="10.21875" style="251" customWidth="1"/>
    <col min="5" max="5" width="12.33203125" style="1" customWidth="1"/>
    <col min="6" max="6" width="10.33203125" style="251" customWidth="1"/>
    <col min="7" max="7" width="12.33203125" style="252" customWidth="1"/>
    <col min="8" max="8" width="11.77734375" style="253" customWidth="1"/>
    <col min="9" max="9" width="1.77734375" style="254" customWidth="1"/>
    <col min="10" max="10" width="11.33203125" style="255" customWidth="1"/>
    <col min="11" max="11" width="7.33203125" style="252" customWidth="1"/>
    <col min="12" max="12" width="7.33203125" style="252" bestFit="1" customWidth="1"/>
    <col min="13" max="13" width="6.21875" style="252" bestFit="1" customWidth="1"/>
    <col min="14" max="15" width="7.33203125" style="252" bestFit="1" customWidth="1"/>
    <col min="16" max="16" width="6.21875" style="252" bestFit="1" customWidth="1"/>
    <col min="17" max="18" width="7.33203125" style="252" customWidth="1"/>
    <col min="19" max="19" width="6.21875" style="252" customWidth="1"/>
    <col min="20" max="20" width="14.109375" style="255" customWidth="1"/>
    <col min="21" max="21" width="15.21875" style="204" customWidth="1"/>
    <col min="22" max="16384" width="5.6640625" style="1"/>
  </cols>
  <sheetData>
    <row r="1" spans="1:21" ht="15.6" customHeight="1">
      <c r="B1" s="2" t="s">
        <v>0</v>
      </c>
      <c r="C1" s="2"/>
      <c r="D1" s="2"/>
      <c r="E1" s="2"/>
      <c r="F1" s="2"/>
      <c r="G1" s="2"/>
      <c r="H1" s="2"/>
      <c r="I1" s="2"/>
      <c r="J1" s="2"/>
      <c r="K1" s="3" t="str">
        <f>B1</f>
        <v>PUBLIC EDUCATION DEPARTMENT</v>
      </c>
      <c r="L1" s="3"/>
      <c r="M1" s="3"/>
      <c r="N1" s="3"/>
      <c r="O1" s="3"/>
      <c r="P1" s="3"/>
      <c r="Q1" s="3"/>
      <c r="R1" s="4"/>
      <c r="S1" s="4"/>
      <c r="T1" s="3"/>
      <c r="U1" s="3"/>
    </row>
    <row r="2" spans="1:21">
      <c r="B2" s="2" t="s">
        <v>1</v>
      </c>
      <c r="C2" s="2"/>
      <c r="D2" s="2"/>
      <c r="E2" s="2"/>
      <c r="F2" s="2"/>
      <c r="G2" s="2"/>
      <c r="H2" s="2"/>
      <c r="I2" s="2"/>
      <c r="J2" s="2"/>
      <c r="K2" s="3" t="str">
        <f>B2</f>
        <v>SCHOOL BUDGET AND FINANCE ANALYSIS BUREAU</v>
      </c>
      <c r="L2" s="3"/>
      <c r="M2" s="3"/>
      <c r="N2" s="3"/>
      <c r="O2" s="3"/>
      <c r="P2" s="3"/>
      <c r="Q2" s="3"/>
      <c r="R2" s="4"/>
      <c r="S2" s="4"/>
      <c r="T2" s="3"/>
      <c r="U2" s="3"/>
    </row>
    <row r="3" spans="1:21" ht="21.6" customHeight="1">
      <c r="B3" s="5" t="s">
        <v>2</v>
      </c>
      <c r="C3" s="5"/>
      <c r="D3" s="5"/>
      <c r="E3" s="5"/>
      <c r="F3" s="5"/>
      <c r="G3" s="5"/>
      <c r="H3" s="5"/>
      <c r="I3" s="5"/>
      <c r="J3" s="5"/>
      <c r="K3" s="6" t="str">
        <f>B3</f>
        <v>2017 FINAL ASSESSED VALUATIONS AND MILL LEVY RATES</v>
      </c>
      <c r="L3" s="6"/>
      <c r="M3" s="6"/>
      <c r="N3" s="6"/>
      <c r="O3" s="6"/>
      <c r="P3" s="6"/>
      <c r="Q3" s="6"/>
      <c r="R3" s="7"/>
      <c r="S3" s="7"/>
      <c r="T3" s="8"/>
      <c r="U3" s="8"/>
    </row>
    <row r="4" spans="1:21">
      <c r="B4" s="9"/>
      <c r="C4" s="10"/>
      <c r="D4" s="11"/>
      <c r="E4" s="12"/>
      <c r="F4" s="11"/>
      <c r="G4" s="13"/>
      <c r="H4" s="14"/>
      <c r="I4" s="15"/>
      <c r="J4" s="16"/>
      <c r="K4" s="17" t="s">
        <v>3</v>
      </c>
      <c r="L4" s="18"/>
      <c r="M4" s="19"/>
      <c r="N4" s="20" t="s">
        <v>4</v>
      </c>
      <c r="O4" s="18"/>
      <c r="P4" s="19"/>
      <c r="Q4" s="20" t="s">
        <v>5</v>
      </c>
      <c r="R4" s="18"/>
      <c r="S4" s="19"/>
      <c r="T4" s="21" t="s">
        <v>6</v>
      </c>
      <c r="U4" s="22" t="s">
        <v>7</v>
      </c>
    </row>
    <row r="5" spans="1:21">
      <c r="B5" s="23"/>
      <c r="C5" s="24"/>
      <c r="D5" s="25"/>
      <c r="E5" s="26"/>
      <c r="F5" s="25"/>
      <c r="G5" s="27"/>
      <c r="H5" s="28"/>
      <c r="I5" s="29"/>
      <c r="J5" s="30"/>
      <c r="K5" s="31" t="s">
        <v>8</v>
      </c>
      <c r="L5" s="32"/>
      <c r="M5" s="33"/>
      <c r="N5" s="34" t="s">
        <v>9</v>
      </c>
      <c r="O5" s="32"/>
      <c r="P5" s="33"/>
      <c r="Q5" s="34" t="s">
        <v>10</v>
      </c>
      <c r="R5" s="32"/>
      <c r="S5" s="33"/>
      <c r="T5" s="35" t="s">
        <v>11</v>
      </c>
      <c r="U5" s="36" t="s">
        <v>12</v>
      </c>
    </row>
    <row r="6" spans="1:21" ht="12">
      <c r="B6" s="23"/>
      <c r="C6" s="37" t="s">
        <v>13</v>
      </c>
      <c r="D6" s="38"/>
      <c r="E6" s="39"/>
      <c r="F6" s="40" t="s">
        <v>14</v>
      </c>
      <c r="G6" s="41"/>
      <c r="H6" s="42"/>
      <c r="I6" s="43"/>
      <c r="J6" s="44"/>
      <c r="K6" s="45" t="s">
        <v>15</v>
      </c>
      <c r="L6" s="46"/>
      <c r="M6" s="47"/>
      <c r="N6" s="48" t="s">
        <v>15</v>
      </c>
      <c r="O6" s="46"/>
      <c r="P6" s="47"/>
      <c r="Q6" s="48" t="s">
        <v>15</v>
      </c>
      <c r="R6" s="46"/>
      <c r="S6" s="47"/>
      <c r="T6" s="49" t="s">
        <v>15</v>
      </c>
      <c r="U6" s="49" t="s">
        <v>15</v>
      </c>
    </row>
    <row r="7" spans="1:21">
      <c r="B7" s="23"/>
      <c r="C7" s="50"/>
      <c r="D7" s="51" t="s">
        <v>16</v>
      </c>
      <c r="E7" s="52" t="s">
        <v>17</v>
      </c>
      <c r="F7" s="51" t="s">
        <v>16</v>
      </c>
      <c r="G7" s="52" t="s">
        <v>17</v>
      </c>
      <c r="H7" s="53" t="s">
        <v>18</v>
      </c>
      <c r="I7" s="54"/>
      <c r="J7" s="55" t="s">
        <v>17</v>
      </c>
      <c r="K7" s="27"/>
      <c r="L7" s="56" t="s">
        <v>19</v>
      </c>
      <c r="M7" s="55" t="s">
        <v>20</v>
      </c>
      <c r="N7" s="57"/>
      <c r="O7" s="56" t="s">
        <v>19</v>
      </c>
      <c r="P7" s="55" t="s">
        <v>20</v>
      </c>
      <c r="Q7" s="57"/>
      <c r="R7" s="56" t="s">
        <v>19</v>
      </c>
      <c r="S7" s="55" t="s">
        <v>20</v>
      </c>
      <c r="T7" s="35" t="s">
        <v>21</v>
      </c>
      <c r="U7" s="35" t="s">
        <v>21</v>
      </c>
    </row>
    <row r="8" spans="1:21" ht="12" thickBot="1">
      <c r="B8" s="58" t="s">
        <v>22</v>
      </c>
      <c r="C8" s="59" t="s">
        <v>23</v>
      </c>
      <c r="D8" s="60" t="s">
        <v>24</v>
      </c>
      <c r="E8" s="61" t="s">
        <v>24</v>
      </c>
      <c r="F8" s="60" t="s">
        <v>25</v>
      </c>
      <c r="G8" s="61" t="s">
        <v>25</v>
      </c>
      <c r="H8" s="53" t="s">
        <v>26</v>
      </c>
      <c r="I8" s="62"/>
      <c r="J8" s="63" t="s">
        <v>27</v>
      </c>
      <c r="K8" s="64" t="s">
        <v>24</v>
      </c>
      <c r="L8" s="64" t="s">
        <v>24</v>
      </c>
      <c r="M8" s="63" t="s">
        <v>28</v>
      </c>
      <c r="N8" s="58" t="s">
        <v>24</v>
      </c>
      <c r="O8" s="64" t="s">
        <v>24</v>
      </c>
      <c r="P8" s="63" t="s">
        <v>28</v>
      </c>
      <c r="Q8" s="58" t="s">
        <v>24</v>
      </c>
      <c r="R8" s="64" t="s">
        <v>24</v>
      </c>
      <c r="S8" s="63" t="s">
        <v>28</v>
      </c>
      <c r="T8" s="65" t="s">
        <v>29</v>
      </c>
      <c r="U8" s="65" t="s">
        <v>29</v>
      </c>
    </row>
    <row r="9" spans="1:21" ht="3" customHeight="1">
      <c r="B9" s="66"/>
      <c r="C9" s="67"/>
      <c r="D9" s="68"/>
      <c r="E9" s="69"/>
      <c r="F9" s="68"/>
      <c r="G9" s="69"/>
      <c r="H9" s="70"/>
      <c r="I9" s="71"/>
      <c r="J9" s="72"/>
      <c r="K9" s="73"/>
      <c r="L9" s="73"/>
      <c r="M9" s="72"/>
      <c r="N9" s="73"/>
      <c r="O9" s="73"/>
      <c r="P9" s="72"/>
      <c r="Q9" s="73"/>
      <c r="R9" s="73"/>
      <c r="S9" s="72"/>
      <c r="T9" s="74"/>
      <c r="U9" s="75"/>
    </row>
    <row r="10" spans="1:21" s="88" customFormat="1">
      <c r="A10" s="76" t="s">
        <v>30</v>
      </c>
      <c r="B10" s="77" t="s">
        <v>30</v>
      </c>
      <c r="C10" s="77" t="s">
        <v>31</v>
      </c>
      <c r="D10" s="78">
        <v>567651983</v>
      </c>
      <c r="E10" s="79">
        <f>D10</f>
        <v>567651983</v>
      </c>
      <c r="F10" s="78">
        <v>247717125</v>
      </c>
      <c r="G10" s="80">
        <f>F10</f>
        <v>247717125</v>
      </c>
      <c r="H10" s="81"/>
      <c r="I10" s="82"/>
      <c r="J10" s="83">
        <f>SUM(E10,G10,H10)</f>
        <v>815369108</v>
      </c>
      <c r="K10" s="84">
        <f>SUM([1]YC2017!$D$19)</f>
        <v>0.31516981086950896</v>
      </c>
      <c r="L10" s="84">
        <f>SUM([1]YC2017!$D$58)</f>
        <v>0.5</v>
      </c>
      <c r="M10" s="85">
        <f>SUM([1]YC2017!$D$95)</f>
        <v>0</v>
      </c>
      <c r="N10" s="84">
        <f>SUM([1]YC2017!$D$32)</f>
        <v>1.8206638652015981</v>
      </c>
      <c r="O10" s="84">
        <f>SUM([1]YC2017!$D$69)</f>
        <v>2</v>
      </c>
      <c r="P10" s="85">
        <f>SUM([1]YC2017!$D$106)</f>
        <v>2</v>
      </c>
      <c r="Q10" s="84">
        <f>SUM([1]YC2017!$D$45)</f>
        <v>0</v>
      </c>
      <c r="R10" s="84">
        <f>SUM([1]YC2017!$D$82)</f>
        <v>0</v>
      </c>
      <c r="S10" s="85">
        <f>SUM([1]YC2017!$D$117)</f>
        <v>0</v>
      </c>
      <c r="T10" s="86">
        <f>[1]DEBTLEVY!U92</f>
        <v>5.424745451866019</v>
      </c>
      <c r="U10" s="87">
        <f>[1]DEBTLEVY!AY92</f>
        <v>0.73628352217346615</v>
      </c>
    </row>
    <row r="11" spans="1:21" s="89" customFormat="1" ht="3.75" customHeight="1">
      <c r="B11" s="90"/>
      <c r="C11" s="90"/>
      <c r="D11" s="90"/>
      <c r="E11" s="91"/>
      <c r="F11" s="92"/>
      <c r="G11" s="91"/>
      <c r="H11" s="93"/>
      <c r="I11" s="94"/>
      <c r="J11" s="95"/>
      <c r="K11" s="96"/>
      <c r="L11" s="96"/>
      <c r="M11" s="97"/>
      <c r="N11" s="96"/>
      <c r="O11" s="96"/>
      <c r="P11" s="97"/>
      <c r="Q11" s="96"/>
      <c r="R11" s="96"/>
      <c r="S11" s="97"/>
      <c r="T11" s="98"/>
      <c r="U11" s="99"/>
    </row>
    <row r="12" spans="1:21" s="88" customFormat="1">
      <c r="A12" s="76" t="s">
        <v>32</v>
      </c>
      <c r="B12" s="100" t="s">
        <v>32</v>
      </c>
      <c r="C12" s="100" t="s">
        <v>33</v>
      </c>
      <c r="D12" s="101">
        <v>12197519184</v>
      </c>
      <c r="E12" s="102"/>
      <c r="F12" s="101">
        <v>3811901368</v>
      </c>
      <c r="G12" s="102"/>
      <c r="H12" s="103"/>
      <c r="I12" s="82"/>
      <c r="J12" s="83"/>
      <c r="K12" s="84">
        <f>SUM([1]YC2017!$E$19)</f>
        <v>0.26595669303666508</v>
      </c>
      <c r="L12" s="84">
        <f>SUM([1]YC2017!$E$58)</f>
        <v>0.5</v>
      </c>
      <c r="M12" s="85">
        <f>SUM([1]YC2017!$E$95)</f>
        <v>0</v>
      </c>
      <c r="N12" s="84">
        <f>SUM([1]YC2017!$E$32)</f>
        <v>1.9140537176904506</v>
      </c>
      <c r="O12" s="84">
        <f>SUM([1]YC2017!$E$69)</f>
        <v>2</v>
      </c>
      <c r="P12" s="85">
        <f>SUM([1]YC2017!$E$106)</f>
        <v>0</v>
      </c>
      <c r="Q12" s="84">
        <f>([1]YC2017!$E$45)</f>
        <v>3.7866996185309891</v>
      </c>
      <c r="R12" s="84">
        <f>SUM([1]YC2017!$E$82)</f>
        <v>4.3440000000000003</v>
      </c>
      <c r="S12" s="85">
        <f>SUM([1]YC2017!$E$117)</f>
        <v>0</v>
      </c>
      <c r="T12" s="104">
        <f>[1]DEBTLEVY!$U$9</f>
        <v>4.0664951750582103</v>
      </c>
      <c r="U12" s="87">
        <f>[1]DEBTLEVY!$AY$9</f>
        <v>0.38074004061272476</v>
      </c>
    </row>
    <row r="13" spans="1:21" s="76" customFormat="1">
      <c r="A13" s="76" t="s">
        <v>13</v>
      </c>
      <c r="B13" s="105"/>
      <c r="C13" s="106" t="s">
        <v>34</v>
      </c>
      <c r="D13" s="78">
        <v>288322657</v>
      </c>
      <c r="E13" s="107"/>
      <c r="F13" s="78">
        <v>37984294</v>
      </c>
      <c r="G13" s="107"/>
      <c r="H13" s="81"/>
      <c r="I13" s="82"/>
      <c r="J13" s="83"/>
      <c r="K13" s="108">
        <f>SUM([1]YC2017!$E$19)</f>
        <v>0.26595669303666508</v>
      </c>
      <c r="L13" s="108">
        <f>SUM([1]YC2017!$E$58)</f>
        <v>0.5</v>
      </c>
      <c r="M13" s="109">
        <f>SUM([1]YC2017!$E$95)</f>
        <v>0</v>
      </c>
      <c r="N13" s="108">
        <f>SUM([1]YC2017!$E$32)</f>
        <v>1.9140537176904506</v>
      </c>
      <c r="O13" s="108">
        <f>SUM([1]YC2017!$E$69)</f>
        <v>2</v>
      </c>
      <c r="P13" s="109">
        <f>SUM([1]YC2017!$E$106)</f>
        <v>0</v>
      </c>
      <c r="Q13" s="108">
        <f>([1]YC2017!$E$45)</f>
        <v>3.7866996185309891</v>
      </c>
      <c r="R13" s="108">
        <f>SUM([1]YC2017!$E$82)</f>
        <v>4.3440000000000003</v>
      </c>
      <c r="S13" s="109">
        <f>SUM([1]YC2017!$E$117)</f>
        <v>0</v>
      </c>
      <c r="T13" s="104">
        <f>[1]DEBTLEVY!$U$9</f>
        <v>4.0664951750582103</v>
      </c>
      <c r="U13" s="87">
        <f>[1]DEBTLEVY!$AY$9</f>
        <v>0.38074004061272476</v>
      </c>
    </row>
    <row r="14" spans="1:21" s="76" customFormat="1">
      <c r="A14" s="76" t="s">
        <v>13</v>
      </c>
      <c r="B14" s="105"/>
      <c r="C14" s="106" t="s">
        <v>35</v>
      </c>
      <c r="D14" s="78">
        <v>43241019</v>
      </c>
      <c r="E14" s="107"/>
      <c r="F14" s="78">
        <v>3854541</v>
      </c>
      <c r="G14" s="107"/>
      <c r="H14" s="81"/>
      <c r="I14" s="82"/>
      <c r="J14" s="83"/>
      <c r="K14" s="108">
        <f>SUM([1]YC2017!$E$19)</f>
        <v>0.26595669303666508</v>
      </c>
      <c r="L14" s="108">
        <f>SUM([1]YC2017!$E$58)</f>
        <v>0.5</v>
      </c>
      <c r="M14" s="109">
        <f>SUM([1]YC2017!$E$95)</f>
        <v>0</v>
      </c>
      <c r="N14" s="108">
        <f>SUM([1]YC2017!$E$32)</f>
        <v>1.9140537176904506</v>
      </c>
      <c r="O14" s="108">
        <f>SUM([1]YC2017!$E$69)</f>
        <v>2</v>
      </c>
      <c r="P14" s="109">
        <f>SUM([1]YC2017!$E$106)</f>
        <v>0</v>
      </c>
      <c r="Q14" s="108">
        <f>([1]YC2017!$E$45)</f>
        <v>3.7866996185309891</v>
      </c>
      <c r="R14" s="108">
        <f>SUM([1]YC2017!$E$82)</f>
        <v>4.3440000000000003</v>
      </c>
      <c r="S14" s="109">
        <f>SUM([1]YC2017!$E$117)</f>
        <v>0</v>
      </c>
      <c r="T14" s="104">
        <f>[1]DEBTLEVY!$U$9</f>
        <v>4.0664951750582103</v>
      </c>
      <c r="U14" s="87">
        <f>[1]DEBTLEVY!$AY$9</f>
        <v>0.38074004061272476</v>
      </c>
    </row>
    <row r="15" spans="1:21" s="88" customFormat="1">
      <c r="A15" s="76"/>
      <c r="B15" s="105"/>
      <c r="C15" s="77" t="s">
        <v>36</v>
      </c>
      <c r="D15" s="78">
        <v>0</v>
      </c>
      <c r="E15" s="80">
        <f>SUM(D12:D15)</f>
        <v>12529082860</v>
      </c>
      <c r="F15" s="78">
        <v>6011666</v>
      </c>
      <c r="G15" s="80">
        <f>SUM(F12:F15)</f>
        <v>3859751869</v>
      </c>
      <c r="H15" s="110"/>
      <c r="I15" s="111"/>
      <c r="J15" s="83">
        <f>SUM(E15,G15,H15)</f>
        <v>16388834729</v>
      </c>
      <c r="K15" s="108">
        <f>SUM([1]YC2017!$E$19)</f>
        <v>0.26595669303666508</v>
      </c>
      <c r="L15" s="108">
        <f>SUM([1]YC2017!$E$58)</f>
        <v>0.5</v>
      </c>
      <c r="M15" s="109">
        <f>SUM([1]YC2017!$E$95)</f>
        <v>0</v>
      </c>
      <c r="N15" s="108">
        <f>SUM([1]YC2017!$E$32)</f>
        <v>1.9140537176904506</v>
      </c>
      <c r="O15" s="108">
        <f>SUM([1]YC2017!$E$69)</f>
        <v>2</v>
      </c>
      <c r="P15" s="109">
        <f>SUM([1]YC2017!$E$106)</f>
        <v>0</v>
      </c>
      <c r="Q15" s="108">
        <f>([1]YC2017!$E$45)</f>
        <v>3.7866996185309891</v>
      </c>
      <c r="R15" s="108">
        <f>SUM([1]YC2017!$E$82)</f>
        <v>4.3440000000000003</v>
      </c>
      <c r="S15" s="109">
        <f>SUM([1]YC2017!$E$117)</f>
        <v>0</v>
      </c>
      <c r="T15" s="104">
        <f>[1]DEBTLEVY!$U$9</f>
        <v>4.0664951750582103</v>
      </c>
      <c r="U15" s="87">
        <f>[1]DEBTLEVY!$AY$9</f>
        <v>0.38074004061272476</v>
      </c>
    </row>
    <row r="16" spans="1:21" s="89" customFormat="1" ht="6.95" customHeight="1">
      <c r="B16" s="90"/>
      <c r="C16" s="90"/>
      <c r="D16" s="90"/>
      <c r="E16" s="91"/>
      <c r="F16" s="92"/>
      <c r="G16" s="91"/>
      <c r="H16" s="93"/>
      <c r="I16" s="94"/>
      <c r="J16" s="95"/>
      <c r="K16" s="96"/>
      <c r="L16" s="96"/>
      <c r="M16" s="97"/>
      <c r="N16" s="96"/>
      <c r="O16" s="96"/>
      <c r="P16" s="97"/>
      <c r="Q16" s="96"/>
      <c r="R16" s="96"/>
      <c r="S16" s="97"/>
      <c r="T16" s="98"/>
      <c r="U16" s="99"/>
    </row>
    <row r="17" spans="1:21" s="88" customFormat="1">
      <c r="A17" s="76" t="s">
        <v>37</v>
      </c>
      <c r="B17" s="112" t="s">
        <v>37</v>
      </c>
      <c r="C17" s="100" t="s">
        <v>38</v>
      </c>
      <c r="D17" s="101">
        <v>6917838</v>
      </c>
      <c r="E17" s="102">
        <f>D17</f>
        <v>6917838</v>
      </c>
      <c r="F17" s="101">
        <v>30304299</v>
      </c>
      <c r="G17" s="102">
        <f>F17</f>
        <v>30304299</v>
      </c>
      <c r="H17" s="113">
        <v>0</v>
      </c>
      <c r="I17" s="82" t="s">
        <v>39</v>
      </c>
      <c r="J17" s="83">
        <f>SUM(E17,G17,H17)</f>
        <v>37222137</v>
      </c>
      <c r="K17" s="84">
        <f>SUM([1]YC2017!$F$19)</f>
        <v>0.36403380947826619</v>
      </c>
      <c r="L17" s="84">
        <f>SUM([1]YC2017!$F$58)</f>
        <v>0.45017330929632965</v>
      </c>
      <c r="M17" s="109">
        <f>[1]YC2017!F95</f>
        <v>0</v>
      </c>
      <c r="N17" s="114">
        <f>SUM([1]YC2017!$F$32)</f>
        <v>2</v>
      </c>
      <c r="O17" s="114">
        <f>SUM([1]YC2017!$F$69)</f>
        <v>2</v>
      </c>
      <c r="P17" s="115">
        <f>SUM([1]YC2017!$F$106)</f>
        <v>0</v>
      </c>
      <c r="Q17" s="114">
        <f>SUM([1]YC2017!$F$45)</f>
        <v>0</v>
      </c>
      <c r="R17" s="114">
        <f>SUM([1]YC2017!$F$82)</f>
        <v>0</v>
      </c>
      <c r="S17" s="115">
        <f>SUM([1]YC2017!$F$117)</f>
        <v>0</v>
      </c>
      <c r="T17" s="116">
        <f>[1]DEBTLEVY!U63</f>
        <v>0</v>
      </c>
      <c r="U17" s="116">
        <f>[1]DEBTLEVY!AY63</f>
        <v>0</v>
      </c>
    </row>
    <row r="18" spans="1:21" s="89" customFormat="1" ht="6.95" customHeight="1">
      <c r="B18" s="90"/>
      <c r="C18" s="90"/>
      <c r="D18" s="90"/>
      <c r="E18" s="91"/>
      <c r="F18" s="92"/>
      <c r="G18" s="91"/>
      <c r="H18" s="93"/>
      <c r="I18" s="94"/>
      <c r="J18" s="95"/>
      <c r="K18" s="96"/>
      <c r="L18" s="96"/>
      <c r="M18" s="97"/>
      <c r="N18" s="96"/>
      <c r="O18" s="96"/>
      <c r="P18" s="97"/>
      <c r="Q18" s="96"/>
      <c r="R18" s="96"/>
      <c r="S18" s="97"/>
      <c r="T18" s="98"/>
      <c r="U18" s="99"/>
    </row>
    <row r="19" spans="1:21" s="88" customFormat="1">
      <c r="A19" s="76" t="s">
        <v>40</v>
      </c>
      <c r="B19" s="112" t="s">
        <v>40</v>
      </c>
      <c r="C19" s="100" t="s">
        <v>41</v>
      </c>
      <c r="D19" s="101">
        <v>228283508</v>
      </c>
      <c r="E19" s="102"/>
      <c r="F19" s="101">
        <v>565004837</v>
      </c>
      <c r="G19" s="102"/>
      <c r="H19" s="117">
        <f>[1]YC2017!G87</f>
        <v>652933802.97000003</v>
      </c>
      <c r="I19" s="82"/>
      <c r="J19" s="83"/>
      <c r="K19" s="118">
        <f>SUM([1]YC2017!$G$19)</f>
        <v>0.36479663848733207</v>
      </c>
      <c r="L19" s="118">
        <f>SUM([1]YC2017!$G$58)</f>
        <v>0.5</v>
      </c>
      <c r="M19" s="119">
        <f>SUM([1]YC2017!$G$95)</f>
        <v>0.5</v>
      </c>
      <c r="N19" s="118">
        <f>SUM([1]YC2017!$G$32)</f>
        <v>1.7409321467169661</v>
      </c>
      <c r="O19" s="118">
        <f>SUM([1]YC2017!$G$69)</f>
        <v>2</v>
      </c>
      <c r="P19" s="119">
        <f>SUM([1]YC2017!$G$106)</f>
        <v>2</v>
      </c>
      <c r="Q19" s="118">
        <f>SUM([1]YC2017!$G$45)</f>
        <v>4.8737737291670653</v>
      </c>
      <c r="R19" s="118">
        <f>SUM([1]YC2017!$G$82)</f>
        <v>5</v>
      </c>
      <c r="S19" s="119">
        <f>SUM([1]YC2017!$G$117)</f>
        <v>5</v>
      </c>
      <c r="T19" s="104">
        <f>[1]DEBTLEVY!$U$49</f>
        <v>0</v>
      </c>
      <c r="U19" s="104">
        <f>[1]DEBTLEVY!$AY$49</f>
        <v>0</v>
      </c>
    </row>
    <row r="20" spans="1:21" s="76" customFormat="1">
      <c r="A20" s="76" t="s">
        <v>40</v>
      </c>
      <c r="B20" s="105"/>
      <c r="C20" s="77" t="s">
        <v>42</v>
      </c>
      <c r="D20" s="78">
        <v>2150329</v>
      </c>
      <c r="E20" s="107">
        <f>SUM(D19:D20)</f>
        <v>230433837</v>
      </c>
      <c r="F20" s="78">
        <v>9494111</v>
      </c>
      <c r="G20" s="107">
        <f>SUM(F19:F20)</f>
        <v>574498948</v>
      </c>
      <c r="H20" s="117">
        <v>0</v>
      </c>
      <c r="I20" s="82"/>
      <c r="J20" s="83">
        <f>SUM(E20,G20,H19,H20)</f>
        <v>1457866587.97</v>
      </c>
      <c r="K20" s="84">
        <f>SUM([1]YC2017!$G$19)</f>
        <v>0.36479663848733207</v>
      </c>
      <c r="L20" s="84">
        <f>SUM([1]YC2017!$G$58)</f>
        <v>0.5</v>
      </c>
      <c r="M20" s="85">
        <f>SUM([1]YC2017!$G$95)</f>
        <v>0.5</v>
      </c>
      <c r="N20" s="84">
        <f>SUM([1]YC2017!$G$32)</f>
        <v>1.7409321467169661</v>
      </c>
      <c r="O20" s="84">
        <f>SUM([1]YC2017!$G$69)</f>
        <v>2</v>
      </c>
      <c r="P20" s="85">
        <f>SUM([1]YC2017!$G$106)</f>
        <v>2</v>
      </c>
      <c r="Q20" s="84">
        <f>SUM([1]YC2017!$G$45)</f>
        <v>4.8737737291670653</v>
      </c>
      <c r="R20" s="84">
        <f>SUM([1]YC2017!$G$82)</f>
        <v>5</v>
      </c>
      <c r="S20" s="85">
        <f>SUM([1]YC2017!$G$117)</f>
        <v>5</v>
      </c>
      <c r="T20" s="86">
        <f>[1]DEBTLEVY!$U$49</f>
        <v>0</v>
      </c>
      <c r="U20" s="104">
        <f>[1]DEBTLEVY!$AY$49</f>
        <v>0</v>
      </c>
    </row>
    <row r="21" spans="1:21" s="89" customFormat="1" ht="6.95" customHeight="1">
      <c r="B21" s="90"/>
      <c r="C21" s="90"/>
      <c r="D21" s="90"/>
      <c r="E21" s="91"/>
      <c r="F21" s="92"/>
      <c r="G21" s="91"/>
      <c r="H21" s="93"/>
      <c r="I21" s="94"/>
      <c r="J21" s="95"/>
      <c r="K21" s="96"/>
      <c r="L21" s="96"/>
      <c r="M21" s="97"/>
      <c r="N21" s="96"/>
      <c r="O21" s="96"/>
      <c r="P21" s="97"/>
      <c r="Q21" s="96"/>
      <c r="R21" s="96"/>
      <c r="S21" s="97"/>
      <c r="T21" s="98"/>
      <c r="U21" s="99"/>
    </row>
    <row r="22" spans="1:21" s="88" customFormat="1">
      <c r="A22" s="76" t="s">
        <v>43</v>
      </c>
      <c r="B22" s="120" t="s">
        <v>43</v>
      </c>
      <c r="C22" s="120" t="s">
        <v>44</v>
      </c>
      <c r="D22" s="101">
        <v>268425461</v>
      </c>
      <c r="E22" s="121"/>
      <c r="F22" s="122">
        <v>140516804</v>
      </c>
      <c r="G22" s="123"/>
      <c r="H22" s="117">
        <f>[1]YC2017!H87</f>
        <v>164131912.37</v>
      </c>
      <c r="I22" s="82"/>
      <c r="J22" s="83"/>
      <c r="K22" s="118">
        <f>SUM([1]YC2017!$H$19)</f>
        <v>0.25521645932304232</v>
      </c>
      <c r="L22" s="118">
        <f>SUM([1]YC2017!$H$58)</f>
        <v>0.5</v>
      </c>
      <c r="M22" s="119">
        <f>SUM([1]YC2017!$H$95)</f>
        <v>0.5</v>
      </c>
      <c r="N22" s="118">
        <f>SUM([1]YC2017!$H$32)</f>
        <v>1.8302585662233641</v>
      </c>
      <c r="O22" s="118">
        <f>SUM([1]YC2017!$H$69)</f>
        <v>2</v>
      </c>
      <c r="P22" s="119">
        <f>SUM([1]YC2017!$H$106)</f>
        <v>2</v>
      </c>
      <c r="Q22" s="118">
        <f>SUM([1]YC2017!$H$45)</f>
        <v>0</v>
      </c>
      <c r="R22" s="118">
        <f>SUM([1]YC2017!$H$82)</f>
        <v>0</v>
      </c>
      <c r="S22" s="119">
        <f>SUM([1]YC2017!$H$117)</f>
        <v>0</v>
      </c>
      <c r="T22" s="104">
        <f>[1]DEBTLEVY!U123</f>
        <v>10.226308300399607</v>
      </c>
      <c r="U22" s="104">
        <f>[1]DEBTLEVY!AY123</f>
        <v>0</v>
      </c>
    </row>
    <row r="23" spans="1:21" s="88" customFormat="1">
      <c r="A23" s="76"/>
      <c r="B23" s="124"/>
      <c r="C23" s="124" t="s">
        <v>45</v>
      </c>
      <c r="D23" s="78">
        <v>0</v>
      </c>
      <c r="E23" s="107">
        <f>SUM(D22:D23)</f>
        <v>268425461</v>
      </c>
      <c r="F23" s="78">
        <v>0</v>
      </c>
      <c r="G23" s="107">
        <f>SUM(F22:F23)</f>
        <v>140516804</v>
      </c>
      <c r="H23" s="117">
        <v>0</v>
      </c>
      <c r="I23" s="82"/>
      <c r="J23" s="83">
        <f>SUM(E23,G23,H22,H23)</f>
        <v>573074177.37</v>
      </c>
      <c r="K23" s="118">
        <f>SUM([1]YC2017!$H$19)</f>
        <v>0.25521645932304232</v>
      </c>
      <c r="L23" s="118">
        <f>SUM([1]YC2017!$H$58)</f>
        <v>0.5</v>
      </c>
      <c r="M23" s="119">
        <f>SUM([1]YC2017!$H$95)</f>
        <v>0.5</v>
      </c>
      <c r="N23" s="118">
        <f>SUM([1]YC2017!$H$32)</f>
        <v>1.8302585662233641</v>
      </c>
      <c r="O23" s="118">
        <f>SUM([1]YC2017!$H$69)</f>
        <v>2</v>
      </c>
      <c r="P23" s="119">
        <f>SUM([1]YC2017!$H$106)</f>
        <v>2</v>
      </c>
      <c r="Q23" s="118">
        <f>SUM([1]YC2017!$H$45)</f>
        <v>0</v>
      </c>
      <c r="R23" s="118">
        <f>SUM([1]YC2017!$H$82)</f>
        <v>0</v>
      </c>
      <c r="S23" s="119">
        <f>SUM([1]YC2017!$H$117)</f>
        <v>0</v>
      </c>
      <c r="T23" s="104">
        <f>[1]DEBTLEVY!U123</f>
        <v>10.226308300399607</v>
      </c>
      <c r="U23" s="104">
        <f>[1]DEBTLEVY!AY123</f>
        <v>0</v>
      </c>
    </row>
    <row r="24" spans="1:21" s="89" customFormat="1" ht="6.95" customHeight="1">
      <c r="B24" s="90"/>
      <c r="C24" s="90"/>
      <c r="D24" s="90"/>
      <c r="E24" s="91"/>
      <c r="F24" s="92"/>
      <c r="G24" s="91"/>
      <c r="H24" s="93"/>
      <c r="I24" s="94"/>
      <c r="J24" s="95"/>
      <c r="K24" s="96"/>
      <c r="L24" s="96"/>
      <c r="M24" s="97"/>
      <c r="N24" s="96"/>
      <c r="O24" s="96"/>
      <c r="P24" s="97"/>
      <c r="Q24" s="96"/>
      <c r="R24" s="96"/>
      <c r="S24" s="97"/>
      <c r="T24" s="98"/>
      <c r="U24" s="99"/>
    </row>
    <row r="25" spans="1:21" s="88" customFormat="1">
      <c r="A25" s="76" t="s">
        <v>46</v>
      </c>
      <c r="B25" s="112" t="s">
        <v>46</v>
      </c>
      <c r="C25" s="100" t="s">
        <v>47</v>
      </c>
      <c r="D25" s="101">
        <v>261712756</v>
      </c>
      <c r="E25" s="102"/>
      <c r="F25" s="101">
        <v>224213429</v>
      </c>
      <c r="G25" s="102"/>
      <c r="H25" s="125"/>
      <c r="I25" s="82"/>
      <c r="J25" s="83"/>
      <c r="K25" s="118">
        <f>SUM([1]YC2017!$I$19)</f>
        <v>0.25077124129183231</v>
      </c>
      <c r="L25" s="118">
        <f>SUM([1]YC2017!$I$58)</f>
        <v>0.5</v>
      </c>
      <c r="M25" s="119">
        <f>SUM([1]YC2017!$I$95)</f>
        <v>0</v>
      </c>
      <c r="N25" s="118">
        <f>SUM([1]YC2017!$I$32)</f>
        <v>2</v>
      </c>
      <c r="O25" s="118">
        <f>SUM([1]YC2017!$I$69)</f>
        <v>2</v>
      </c>
      <c r="P25" s="119">
        <f>SUM([1]YC2017!$I$106)</f>
        <v>0</v>
      </c>
      <c r="Q25" s="118">
        <f>SUM([1]YC2017!$I$45)</f>
        <v>0</v>
      </c>
      <c r="R25" s="118">
        <f>SUM([1]YC2017!$I$82)</f>
        <v>0</v>
      </c>
      <c r="S25" s="119">
        <f>SUM([1]YC2017!$I$117)</f>
        <v>0</v>
      </c>
      <c r="T25" s="104">
        <f>[1]DEBTLEVY!U166</f>
        <v>7.6128519238844374</v>
      </c>
      <c r="U25" s="87">
        <f>[1]DEBTLEVY!$AY$167</f>
        <v>0</v>
      </c>
    </row>
    <row r="26" spans="1:21" s="88" customFormat="1">
      <c r="A26" s="76"/>
      <c r="B26" s="105"/>
      <c r="C26" s="126" t="s">
        <v>48</v>
      </c>
      <c r="D26" s="78">
        <v>1589192</v>
      </c>
      <c r="E26" s="107"/>
      <c r="F26" s="78">
        <v>124550</v>
      </c>
      <c r="G26" s="107"/>
      <c r="H26" s="81"/>
      <c r="I26" s="82"/>
      <c r="J26" s="83"/>
      <c r="K26" s="108">
        <f>SUM([1]YC2017!$I$19)</f>
        <v>0.25077124129183231</v>
      </c>
      <c r="L26" s="108">
        <f>SUM([1]YC2017!$I$58)</f>
        <v>0.5</v>
      </c>
      <c r="M26" s="109">
        <f>SUM([1]YC2017!$I$95)</f>
        <v>0</v>
      </c>
      <c r="N26" s="108">
        <f>SUM([1]YC2017!$I$32)</f>
        <v>2</v>
      </c>
      <c r="O26" s="108">
        <f>SUM([1]YC2017!$I$69)</f>
        <v>2</v>
      </c>
      <c r="P26" s="109">
        <f>SUM([1]YC2017!$I$106)</f>
        <v>0</v>
      </c>
      <c r="Q26" s="118">
        <f>SUM([1]YC2017!$I$45)</f>
        <v>0</v>
      </c>
      <c r="R26" s="118">
        <f>SUM([1]YC2017!$I$82)</f>
        <v>0</v>
      </c>
      <c r="S26" s="109">
        <f>SUM([1]YC2017!$I$117)</f>
        <v>0</v>
      </c>
      <c r="T26" s="104">
        <f>[1]DEBTLEVY!U166</f>
        <v>7.6128519238844374</v>
      </c>
      <c r="U26" s="87">
        <f>[1]DEBTLEVY!$AY$165</f>
        <v>0</v>
      </c>
    </row>
    <row r="27" spans="1:21" s="88" customFormat="1">
      <c r="A27" s="76" t="s">
        <v>46</v>
      </c>
      <c r="B27" s="105"/>
      <c r="C27" s="77" t="s">
        <v>49</v>
      </c>
      <c r="D27" s="127">
        <v>16443417</v>
      </c>
      <c r="E27" s="128"/>
      <c r="F27" s="129">
        <v>34253055</v>
      </c>
      <c r="H27" s="81"/>
      <c r="I27" s="82"/>
      <c r="J27" s="130"/>
      <c r="K27" s="84">
        <f>SUM([1]YC2017!$I$19)</f>
        <v>0.25077124129183231</v>
      </c>
      <c r="L27" s="84">
        <f>SUM([1]YC2017!$I$58)</f>
        <v>0.5</v>
      </c>
      <c r="M27" s="85">
        <f>SUM([1]YC2017!$I$95)</f>
        <v>0</v>
      </c>
      <c r="N27" s="84">
        <f>SUM([1]YC2017!$I$32)</f>
        <v>2</v>
      </c>
      <c r="O27" s="84">
        <f>SUM([1]YC2017!$I$69)</f>
        <v>2</v>
      </c>
      <c r="P27" s="85">
        <f>SUM([1]YC2017!$I$106)</f>
        <v>0</v>
      </c>
      <c r="Q27" s="84">
        <f>SUM([1]YC2017!$I$45)</f>
        <v>0</v>
      </c>
      <c r="R27" s="84">
        <f>SUM([1]YC2017!$I$82)</f>
        <v>0</v>
      </c>
      <c r="S27" s="85">
        <f>SUM([1]YC2017!$I$117)</f>
        <v>0</v>
      </c>
      <c r="T27" s="104">
        <f>[1]DEBTLEVY!U166</f>
        <v>7.6128519238844374</v>
      </c>
      <c r="U27" s="87">
        <f>[1]DEBTLEVY!$AY$167</f>
        <v>0</v>
      </c>
    </row>
    <row r="28" spans="1:21" s="88" customFormat="1">
      <c r="A28" s="76"/>
      <c r="B28" s="105"/>
      <c r="C28" s="106" t="s">
        <v>50</v>
      </c>
      <c r="D28" s="78">
        <v>76051165</v>
      </c>
      <c r="E28" s="107">
        <f>SUM(D25:D28)</f>
        <v>355796530</v>
      </c>
      <c r="F28" s="78">
        <v>11359258</v>
      </c>
      <c r="G28" s="107">
        <f>SUM(F25:F28)</f>
        <v>269950292</v>
      </c>
      <c r="H28" s="81"/>
      <c r="I28" s="82"/>
      <c r="J28" s="83">
        <f>SUM(E28,G28,H28)</f>
        <v>625746822</v>
      </c>
      <c r="K28" s="84">
        <f>SUM([1]YC2017!$I$19)</f>
        <v>0.25077124129183231</v>
      </c>
      <c r="L28" s="84">
        <f>SUM([1]YC2017!$I$58)</f>
        <v>0.5</v>
      </c>
      <c r="M28" s="85">
        <f>SUM([1]YC2017!$I$95)</f>
        <v>0</v>
      </c>
      <c r="N28" s="84">
        <f>SUM([1]YC2017!$I$32)</f>
        <v>2</v>
      </c>
      <c r="O28" s="84">
        <f>SUM([1]YC2017!$I$69)</f>
        <v>2</v>
      </c>
      <c r="P28" s="85">
        <f>SUM([1]YC2017!$I$106)</f>
        <v>0</v>
      </c>
      <c r="Q28" s="84">
        <f>SUM([1]YC2017!$I$45)</f>
        <v>0</v>
      </c>
      <c r="R28" s="84">
        <f>SUM([1]YC2017!$I$82)</f>
        <v>0</v>
      </c>
      <c r="S28" s="85">
        <f>SUM([1]YC2017!$I$117)</f>
        <v>0</v>
      </c>
      <c r="T28" s="104">
        <f>[1]DEBTLEVY!U166</f>
        <v>7.6128519238844374</v>
      </c>
      <c r="U28" s="87">
        <f>[1]DEBTLEVY!$AY$167</f>
        <v>0</v>
      </c>
    </row>
    <row r="29" spans="1:21" s="89" customFormat="1" ht="6.95" customHeight="1">
      <c r="B29" s="90"/>
      <c r="C29" s="90"/>
      <c r="D29" s="90"/>
      <c r="E29" s="91"/>
      <c r="F29" s="92"/>
      <c r="G29" s="91"/>
      <c r="H29" s="93"/>
      <c r="I29" s="94"/>
      <c r="J29" s="95"/>
      <c r="K29" s="96"/>
      <c r="L29" s="96"/>
      <c r="M29" s="97"/>
      <c r="N29" s="96"/>
      <c r="O29" s="96"/>
      <c r="P29" s="97"/>
      <c r="Q29" s="96"/>
      <c r="R29" s="96"/>
      <c r="S29" s="97"/>
      <c r="T29" s="98"/>
      <c r="U29" s="99"/>
    </row>
    <row r="30" spans="1:21" s="88" customFormat="1">
      <c r="A30" s="76" t="s">
        <v>51</v>
      </c>
      <c r="B30" s="100" t="s">
        <v>51</v>
      </c>
      <c r="C30" s="100" t="s">
        <v>52</v>
      </c>
      <c r="D30" s="101">
        <v>477677863</v>
      </c>
      <c r="E30" s="102">
        <f>D30</f>
        <v>477677863</v>
      </c>
      <c r="F30" s="101">
        <v>159923631</v>
      </c>
      <c r="G30" s="102">
        <f>F30</f>
        <v>159923631</v>
      </c>
      <c r="H30" s="125"/>
      <c r="I30" s="82"/>
      <c r="J30" s="83">
        <f>SUM(E30,G30,H30)</f>
        <v>637601494</v>
      </c>
      <c r="K30" s="118">
        <f>SUM([1]YC2017!$J$19)</f>
        <v>0.18632065034424591</v>
      </c>
      <c r="L30" s="118">
        <f>SUM([1]YC2017!$J$58)</f>
        <v>0.5</v>
      </c>
      <c r="M30" s="119">
        <f>SUM([1]YC2017!$J$95)</f>
        <v>0</v>
      </c>
      <c r="N30" s="118">
        <f>SUM([1]YC2017!$J$32)</f>
        <v>2</v>
      </c>
      <c r="O30" s="118">
        <f>SUM([1]YC2017!$J$69)</f>
        <v>2</v>
      </c>
      <c r="P30" s="119">
        <f>SUM([1]YC2017!$J$106)</f>
        <v>0</v>
      </c>
      <c r="Q30" s="118">
        <f>SUM([1]YC2017!$J$45)</f>
        <v>0</v>
      </c>
      <c r="R30" s="118">
        <f>SUM([1]YC2017!$J$82)</f>
        <v>0</v>
      </c>
      <c r="S30" s="119">
        <f>SUM([1]YC2017!$J$117)</f>
        <v>0</v>
      </c>
      <c r="T30" s="104">
        <f>[1]DEBTLEVY!U116</f>
        <v>9.3402000445879931</v>
      </c>
      <c r="U30" s="87">
        <f>[1]DEBTLEVY!AY116</f>
        <v>0</v>
      </c>
    </row>
    <row r="31" spans="1:21" s="89" customFormat="1" ht="6.95" customHeight="1">
      <c r="B31" s="90"/>
      <c r="C31" s="131"/>
      <c r="D31" s="132"/>
      <c r="E31" s="133"/>
      <c r="F31" s="93"/>
      <c r="G31" s="93"/>
      <c r="H31" s="93"/>
      <c r="I31" s="94"/>
      <c r="J31" s="95"/>
      <c r="K31" s="96"/>
      <c r="L31" s="96"/>
      <c r="M31" s="97"/>
      <c r="N31" s="96"/>
      <c r="O31" s="96"/>
      <c r="P31" s="97"/>
      <c r="Q31" s="96"/>
      <c r="R31" s="96"/>
      <c r="S31" s="97"/>
      <c r="T31" s="98"/>
      <c r="U31" s="99"/>
    </row>
    <row r="32" spans="1:21" s="88" customFormat="1">
      <c r="A32" s="76" t="s">
        <v>53</v>
      </c>
      <c r="B32" s="134" t="s">
        <v>53</v>
      </c>
      <c r="C32" s="120" t="s">
        <v>54</v>
      </c>
      <c r="D32" s="101">
        <v>173898541</v>
      </c>
      <c r="E32" s="102">
        <f>D32</f>
        <v>173898541</v>
      </c>
      <c r="F32" s="101">
        <v>313225101</v>
      </c>
      <c r="G32" s="102">
        <f>F32</f>
        <v>313225101</v>
      </c>
      <c r="H32" s="117">
        <f>[1]YC2017!K87</f>
        <v>206777186.55000001</v>
      </c>
      <c r="I32" s="82"/>
      <c r="J32" s="83">
        <f>SUM(E32,G32,H32)</f>
        <v>693900828.54999995</v>
      </c>
      <c r="K32" s="118">
        <f>SUM([1]YC2017!$K$19)</f>
        <v>0.2923840718908664</v>
      </c>
      <c r="L32" s="118">
        <f>SUM([1]YC2017!$K$58)</f>
        <v>0.5</v>
      </c>
      <c r="M32" s="119">
        <f>SUM([1]YC2017!$K$95)</f>
        <v>0.5</v>
      </c>
      <c r="N32" s="118">
        <f>SUM([1]YC2017!$K$32)</f>
        <v>1.9627069463214459</v>
      </c>
      <c r="O32" s="118">
        <f>SUM([1]YC2017!$K$69)</f>
        <v>2</v>
      </c>
      <c r="P32" s="119">
        <f>SUM([1]YC2017!$K$106)</f>
        <v>2</v>
      </c>
      <c r="Q32" s="118">
        <f>SUM([1]YC2017!$K$45)</f>
        <v>0</v>
      </c>
      <c r="R32" s="118">
        <f>SUM([1]YC2017!$K$82)</f>
        <v>0</v>
      </c>
      <c r="S32" s="119">
        <f>SUM([1]YC2017!$K$117)</f>
        <v>0</v>
      </c>
      <c r="T32" s="104">
        <f>[1]DEBTLEVY!U125</f>
        <v>8.9510858925911041</v>
      </c>
      <c r="U32" s="87">
        <f>[1]DEBTLEVY!AY125</f>
        <v>0</v>
      </c>
    </row>
    <row r="33" spans="1:21" s="89" customFormat="1" ht="6.95" customHeight="1">
      <c r="B33" s="90"/>
      <c r="C33" s="90"/>
      <c r="D33" s="90"/>
      <c r="E33" s="91"/>
      <c r="F33" s="92"/>
      <c r="G33" s="91"/>
      <c r="H33" s="93"/>
      <c r="I33" s="94"/>
      <c r="J33" s="95"/>
      <c r="K33" s="96"/>
      <c r="L33" s="96"/>
      <c r="M33" s="97"/>
      <c r="N33" s="96"/>
      <c r="O33" s="96"/>
      <c r="P33" s="97"/>
      <c r="Q33" s="96"/>
      <c r="R33" s="96"/>
      <c r="S33" s="97"/>
      <c r="T33" s="98"/>
      <c r="U33" s="99"/>
    </row>
    <row r="34" spans="1:21" s="88" customFormat="1">
      <c r="A34" s="76" t="s">
        <v>55</v>
      </c>
      <c r="B34" s="112" t="s">
        <v>55</v>
      </c>
      <c r="C34" s="100" t="s">
        <v>56</v>
      </c>
      <c r="D34" s="101">
        <v>334419415</v>
      </c>
      <c r="E34" s="102">
        <f>D34</f>
        <v>334419415</v>
      </c>
      <c r="F34" s="101">
        <v>77032425</v>
      </c>
      <c r="G34" s="102">
        <f>F34</f>
        <v>77032425</v>
      </c>
      <c r="H34" s="125"/>
      <c r="I34" s="82"/>
      <c r="J34" s="83">
        <f>SUM(E34,G34,H34)</f>
        <v>411451840</v>
      </c>
      <c r="K34" s="118">
        <f>SUM([1]YC2017!$L$19)</f>
        <v>0.23052393179610595</v>
      </c>
      <c r="L34" s="118">
        <f>SUM([1]YC2017!$L$58)</f>
        <v>0.40512453458578701</v>
      </c>
      <c r="M34" s="119">
        <f>SUM([1]YC2017!$L$95)</f>
        <v>0</v>
      </c>
      <c r="N34" s="118">
        <f>SUM([1]YC2017!$L$32)</f>
        <v>1.9939291692303687</v>
      </c>
      <c r="O34" s="118">
        <f>SUM([1]YC2017!$L$69)</f>
        <v>2</v>
      </c>
      <c r="P34" s="119">
        <f>SUM([1]YC2017!$L$106)</f>
        <v>0</v>
      </c>
      <c r="Q34" s="118">
        <f>SUM([1]YC2017!$L$45)</f>
        <v>0</v>
      </c>
      <c r="R34" s="118">
        <f>SUM([1]YC2017!$L$82)</f>
        <v>0</v>
      </c>
      <c r="S34" s="119">
        <f>SUM([1]YC2017!$L$117)</f>
        <v>0</v>
      </c>
      <c r="T34" s="104">
        <f>[1]DEBTLEVY!U79</f>
        <v>1.1612213128839899</v>
      </c>
      <c r="U34" s="87">
        <f>[1]DEBTLEVY!AY79</f>
        <v>0.6414206097709193</v>
      </c>
    </row>
    <row r="35" spans="1:21" s="89" customFormat="1" ht="6.95" customHeight="1">
      <c r="B35" s="90"/>
      <c r="C35" s="90"/>
      <c r="D35" s="90"/>
      <c r="E35" s="91"/>
      <c r="F35" s="92"/>
      <c r="G35" s="91"/>
      <c r="H35" s="93"/>
      <c r="I35" s="94"/>
      <c r="J35" s="95"/>
      <c r="K35" s="96"/>
      <c r="L35" s="96"/>
      <c r="M35" s="97"/>
      <c r="N35" s="96"/>
      <c r="O35" s="96"/>
      <c r="P35" s="97"/>
      <c r="Q35" s="96"/>
      <c r="R35" s="96"/>
      <c r="S35" s="97"/>
      <c r="T35" s="98"/>
      <c r="U35" s="99"/>
    </row>
    <row r="36" spans="1:21" s="88" customFormat="1">
      <c r="A36" s="76" t="s">
        <v>57</v>
      </c>
      <c r="B36" s="100" t="s">
        <v>57</v>
      </c>
      <c r="C36" s="100" t="s">
        <v>58</v>
      </c>
      <c r="D36" s="101">
        <v>448570619</v>
      </c>
      <c r="E36" s="102">
        <f>D36</f>
        <v>448570619</v>
      </c>
      <c r="F36" s="101">
        <v>714626860</v>
      </c>
      <c r="G36" s="102">
        <f>F36</f>
        <v>714626860</v>
      </c>
      <c r="H36" s="117">
        <f>[1]YC2017!M87</f>
        <v>968081775.35000002</v>
      </c>
      <c r="I36" s="82"/>
      <c r="J36" s="83">
        <f>SUM(E36,G36,H36)</f>
        <v>2131279254.3499999</v>
      </c>
      <c r="K36" s="118">
        <f>SUM([1]YC2017!$M$19)</f>
        <v>0.35639117116375041</v>
      </c>
      <c r="L36" s="118">
        <f>SUM([1]YC2017!$M$58)</f>
        <v>0.5</v>
      </c>
      <c r="M36" s="119">
        <f>SUM([1]YC2017!$M$95)</f>
        <v>0.5</v>
      </c>
      <c r="N36" s="118">
        <f>SUM([1]YC2017!$M$32)</f>
        <v>1.735451192973203</v>
      </c>
      <c r="O36" s="118">
        <f>SUM([1]YC2017!$M$69)</f>
        <v>2</v>
      </c>
      <c r="P36" s="119">
        <f>SUM([1]YC2017!$M$106)</f>
        <v>2</v>
      </c>
      <c r="Q36" s="118">
        <f>SUM([1]YC2017!$M$45)</f>
        <v>1.7522505762045226</v>
      </c>
      <c r="R36" s="118">
        <f>SUM([1]YC2017!$M$82)</f>
        <v>1.9870000000000001</v>
      </c>
      <c r="S36" s="119">
        <f>SUM([1]YC2017!$M$117)</f>
        <v>1.9870000000000001</v>
      </c>
      <c r="T36" s="104">
        <f>[1]DEBTLEVY!U46</f>
        <v>1.6224768440053094</v>
      </c>
      <c r="U36" s="87">
        <f>[1]DEBTLEVY!AY46</f>
        <v>4.5852069605656043</v>
      </c>
    </row>
    <row r="37" spans="1:21" s="89" customFormat="1" ht="6.95" customHeight="1">
      <c r="B37" s="90"/>
      <c r="C37" s="90"/>
      <c r="D37" s="90"/>
      <c r="E37" s="91"/>
      <c r="F37" s="92"/>
      <c r="G37" s="91"/>
      <c r="H37" s="93" t="s">
        <v>13</v>
      </c>
      <c r="I37" s="94"/>
      <c r="J37" s="95"/>
      <c r="K37" s="96"/>
      <c r="L37" s="96"/>
      <c r="M37" s="97"/>
      <c r="N37" s="96"/>
      <c r="O37" s="96"/>
      <c r="P37" s="97"/>
      <c r="Q37" s="96"/>
      <c r="R37" s="96"/>
      <c r="S37" s="97"/>
      <c r="T37" s="98"/>
      <c r="U37" s="99"/>
    </row>
    <row r="38" spans="1:21" s="88" customFormat="1">
      <c r="A38" s="76" t="s">
        <v>59</v>
      </c>
      <c r="B38" s="112" t="s">
        <v>59</v>
      </c>
      <c r="C38" s="100" t="s">
        <v>60</v>
      </c>
      <c r="D38" s="101">
        <v>21270155</v>
      </c>
      <c r="E38" s="102"/>
      <c r="F38" s="101">
        <v>43932779</v>
      </c>
      <c r="G38" s="102"/>
      <c r="H38" s="125"/>
      <c r="I38" s="82"/>
      <c r="J38" s="83"/>
      <c r="K38" s="118">
        <f>SUM([1]YC2017!$N$19)</f>
        <v>0.31016276310053548</v>
      </c>
      <c r="L38" s="118">
        <f>SUM([1]YC2017!$N$58)</f>
        <v>0.44833563556518513</v>
      </c>
      <c r="M38" s="119">
        <f>SUM([1]YC2017!$N$95)</f>
        <v>0</v>
      </c>
      <c r="N38" s="118">
        <f>SUM([1]YC2017!$N$32)</f>
        <v>1.9505881895113526</v>
      </c>
      <c r="O38" s="118">
        <f>SUM([1]YC2017!$N$69)</f>
        <v>2</v>
      </c>
      <c r="P38" s="119">
        <f>SUM([1]YC2017!$N$106)</f>
        <v>0</v>
      </c>
      <c r="Q38" s="118">
        <f>SUM([1]YC2017!$N$45)</f>
        <v>0</v>
      </c>
      <c r="R38" s="118">
        <f>SUM([1]YC2017!$N$82)</f>
        <v>0</v>
      </c>
      <c r="S38" s="119">
        <f>SUM([1]YC2017!$N$117)</f>
        <v>0</v>
      </c>
      <c r="T38" s="104">
        <f>[1]DEBTLEVY!$U$74</f>
        <v>5.1411802003592388</v>
      </c>
      <c r="U38" s="87">
        <f>[1]DEBTLEVY!$AY$74</f>
        <v>0</v>
      </c>
    </row>
    <row r="39" spans="1:21" s="88" customFormat="1">
      <c r="A39" s="76" t="s">
        <v>59</v>
      </c>
      <c r="B39" s="105"/>
      <c r="C39" s="77" t="s">
        <v>61</v>
      </c>
      <c r="D39" s="78">
        <v>160865</v>
      </c>
      <c r="E39" s="107">
        <f>SUM(D38:D39)</f>
        <v>21431020</v>
      </c>
      <c r="F39" s="78">
        <v>810075</v>
      </c>
      <c r="G39" s="107">
        <f>SUM(F38:F39)</f>
        <v>44742854</v>
      </c>
      <c r="H39" s="81"/>
      <c r="I39" s="82"/>
      <c r="J39" s="83">
        <f>SUM(E39,G39,H39)</f>
        <v>66173874</v>
      </c>
      <c r="K39" s="84">
        <f>SUM([1]YC2017!$N$19)</f>
        <v>0.31016276310053548</v>
      </c>
      <c r="L39" s="84">
        <f>SUM([1]YC2017!$N$58)</f>
        <v>0.44833563556518513</v>
      </c>
      <c r="M39" s="85">
        <f>SUM([1]YC2017!$N$95)</f>
        <v>0</v>
      </c>
      <c r="N39" s="84">
        <f>SUM([1]YC2017!$N$32)</f>
        <v>1.9505881895113526</v>
      </c>
      <c r="O39" s="84">
        <f>SUM([1]YC2017!$N$69)</f>
        <v>2</v>
      </c>
      <c r="P39" s="85">
        <f>SUM([1]YC2017!$N$106)</f>
        <v>0</v>
      </c>
      <c r="Q39" s="84">
        <f>SUM([1]YC2017!$N$45)</f>
        <v>0</v>
      </c>
      <c r="R39" s="84">
        <f>SUM([1]YC2017!$N$82)</f>
        <v>0</v>
      </c>
      <c r="S39" s="85">
        <f>SUM([1]YC2017!$N$117)</f>
        <v>0</v>
      </c>
      <c r="T39" s="104">
        <f>[1]DEBTLEVY!$U$74</f>
        <v>5.1411802003592388</v>
      </c>
      <c r="U39" s="87">
        <f>[1]DEBTLEVY!$AY$74</f>
        <v>0</v>
      </c>
    </row>
    <row r="40" spans="1:21" s="89" customFormat="1" ht="6.95" customHeight="1">
      <c r="B40" s="90"/>
      <c r="C40" s="90"/>
      <c r="D40" s="90"/>
      <c r="E40" s="91"/>
      <c r="F40" s="92"/>
      <c r="G40" s="91"/>
      <c r="H40" s="93"/>
      <c r="I40" s="94"/>
      <c r="J40" s="95"/>
      <c r="K40" s="96"/>
      <c r="L40" s="96"/>
      <c r="M40" s="97"/>
      <c r="N40" s="96"/>
      <c r="O40" s="96"/>
      <c r="P40" s="97"/>
      <c r="Q40" s="96"/>
      <c r="R40" s="96"/>
      <c r="S40" s="97"/>
      <c r="T40" s="98"/>
      <c r="U40" s="99"/>
    </row>
    <row r="41" spans="1:21" s="88" customFormat="1">
      <c r="A41" s="76" t="s">
        <v>62</v>
      </c>
      <c r="B41" s="134" t="s">
        <v>63</v>
      </c>
      <c r="C41" s="120" t="s">
        <v>64</v>
      </c>
      <c r="D41" s="101">
        <v>89384169</v>
      </c>
      <c r="E41" s="102">
        <f>D41</f>
        <v>89384169</v>
      </c>
      <c r="F41" s="101">
        <v>688341815</v>
      </c>
      <c r="G41" s="102">
        <f>F41</f>
        <v>688341815</v>
      </c>
      <c r="H41" s="117">
        <f>[1]YC2017!O87</f>
        <v>1593403.24</v>
      </c>
      <c r="I41" s="82"/>
      <c r="J41" s="83">
        <f>SUM(E41,G41,H41)</f>
        <v>779319387.24000001</v>
      </c>
      <c r="K41" s="118">
        <f>SUM([1]YC2017!$O$19)</f>
        <v>0.49749428269100249</v>
      </c>
      <c r="L41" s="118">
        <f>SUM([1]YC2017!$O$58)</f>
        <v>0.5</v>
      </c>
      <c r="M41" s="119">
        <f>SUM([1]YC2017!$O$95)</f>
        <v>0.5</v>
      </c>
      <c r="N41" s="118">
        <f>SUM([1]YC2017!$O$32)</f>
        <v>1.9899771307640099</v>
      </c>
      <c r="O41" s="118">
        <f>SUM([1]YC2017!$O$69)</f>
        <v>2</v>
      </c>
      <c r="P41" s="119">
        <f>SUM([1]YC2017!$O$106)</f>
        <v>2</v>
      </c>
      <c r="Q41" s="118">
        <f>SUM([1]YC2017!$O$45)</f>
        <v>0</v>
      </c>
      <c r="R41" s="118">
        <f>SUM([1]YC2017!$O$82)</f>
        <v>0</v>
      </c>
      <c r="S41" s="119">
        <f>SUM([1]YC2017!$O$117)</f>
        <v>0</v>
      </c>
      <c r="T41" s="104">
        <f>[1]DEBTLEVY!U126</f>
        <v>6.8222064959850233</v>
      </c>
      <c r="U41" s="87">
        <f>[1]DEBTLEVY!AY126</f>
        <v>0</v>
      </c>
    </row>
    <row r="42" spans="1:21" s="89" customFormat="1" ht="6.95" customHeight="1">
      <c r="B42" s="90"/>
      <c r="C42" s="90"/>
      <c r="D42" s="90"/>
      <c r="E42" s="91"/>
      <c r="F42" s="92"/>
      <c r="G42" s="91"/>
      <c r="H42" s="93"/>
      <c r="I42" s="94"/>
      <c r="J42" s="95"/>
      <c r="K42" s="96"/>
      <c r="L42" s="96"/>
      <c r="M42" s="97"/>
      <c r="N42" s="96"/>
      <c r="O42" s="96"/>
      <c r="P42" s="97"/>
      <c r="Q42" s="96"/>
      <c r="R42" s="96"/>
      <c r="S42" s="97"/>
      <c r="T42" s="98"/>
      <c r="U42" s="99"/>
    </row>
    <row r="43" spans="1:21" s="88" customFormat="1">
      <c r="A43" s="76" t="s">
        <v>65</v>
      </c>
      <c r="B43" s="100" t="s">
        <v>66</v>
      </c>
      <c r="C43" s="100" t="s">
        <v>67</v>
      </c>
      <c r="D43" s="101">
        <v>95139351</v>
      </c>
      <c r="E43" s="102">
        <f>D43</f>
        <v>95139351</v>
      </c>
      <c r="F43" s="101">
        <v>48133212</v>
      </c>
      <c r="G43" s="102">
        <f>F43</f>
        <v>48133212</v>
      </c>
      <c r="H43" s="125"/>
      <c r="I43" s="82"/>
      <c r="J43" s="83">
        <f>SUM(E43,G43,H43)</f>
        <v>143272563</v>
      </c>
      <c r="K43" s="118">
        <f>SUM([1]YC2017!$P$19)</f>
        <v>0.26723877431359694</v>
      </c>
      <c r="L43" s="118">
        <f>SUM([1]YC2017!$P$58)</f>
        <v>0.47829618578868111</v>
      </c>
      <c r="M43" s="119">
        <f>SUM([1]YC2017!$P$95)</f>
        <v>0</v>
      </c>
      <c r="N43" s="118">
        <f>SUM([1]YC2017!$P$32)</f>
        <v>2</v>
      </c>
      <c r="O43" s="118">
        <f>SUM([1]YC2017!$P$69)</f>
        <v>2</v>
      </c>
      <c r="P43" s="119">
        <f>SUM([1]YC2017!$P$106)</f>
        <v>0</v>
      </c>
      <c r="Q43" s="118">
        <f>SUM([1]YC2017!$P$45)</f>
        <v>0</v>
      </c>
      <c r="R43" s="118">
        <f>SUM([1]YC2017!$P$82)</f>
        <v>0</v>
      </c>
      <c r="S43" s="119">
        <f>SUM([1]YC2017!$P$117)</f>
        <v>0</v>
      </c>
      <c r="T43" s="104">
        <f>[1]DEBTLEVY!U104</f>
        <v>8.9382537022574695</v>
      </c>
      <c r="U43" s="87">
        <f>[1]DEBTLEVY!AY104</f>
        <v>0</v>
      </c>
    </row>
    <row r="44" spans="1:21" s="89" customFormat="1" ht="6.95" customHeight="1">
      <c r="B44" s="90"/>
      <c r="C44" s="90"/>
      <c r="D44" s="90"/>
      <c r="E44" s="91"/>
      <c r="F44" s="92"/>
      <c r="G44" s="91"/>
      <c r="H44" s="93"/>
      <c r="I44" s="94"/>
      <c r="J44" s="95"/>
      <c r="K44" s="96"/>
      <c r="L44" s="96"/>
      <c r="M44" s="97"/>
      <c r="N44" s="96"/>
      <c r="O44" s="96"/>
      <c r="P44" s="97"/>
      <c r="Q44" s="96"/>
      <c r="R44" s="96"/>
      <c r="S44" s="97"/>
      <c r="T44" s="98"/>
      <c r="U44" s="99"/>
    </row>
    <row r="45" spans="1:21" s="88" customFormat="1">
      <c r="A45" s="76" t="s">
        <v>68</v>
      </c>
      <c r="B45" s="120" t="s">
        <v>68</v>
      </c>
      <c r="C45" s="120" t="s">
        <v>69</v>
      </c>
      <c r="D45" s="101">
        <v>285343227</v>
      </c>
      <c r="E45" s="102">
        <f>D45</f>
        <v>285343227</v>
      </c>
      <c r="F45" s="101">
        <v>119573828</v>
      </c>
      <c r="G45" s="102">
        <f>F45</f>
        <v>119573828</v>
      </c>
      <c r="H45" s="117">
        <f>[1]YC2017!Q87</f>
        <v>22897005.160000004</v>
      </c>
      <c r="I45" s="82"/>
      <c r="J45" s="83">
        <f>SUM(E45,G45,H45)</f>
        <v>427814060.16000003</v>
      </c>
      <c r="K45" s="118">
        <f>SUM([1]YC2017!Q$19)</f>
        <v>0.34553458814922</v>
      </c>
      <c r="L45" s="118">
        <f>SUM([1]YC2017!Q$58)</f>
        <v>0.5</v>
      </c>
      <c r="M45" s="119">
        <f>SUM([1]YC2017!Q$95)</f>
        <v>0.5</v>
      </c>
      <c r="N45" s="118">
        <f>SUM([1]YC2017!Q$32)</f>
        <v>2</v>
      </c>
      <c r="O45" s="118">
        <f>SUM([1]YC2017!Q$69)</f>
        <v>2</v>
      </c>
      <c r="P45" s="119">
        <f>SUM([1]YC2017!Q$106)</f>
        <v>2</v>
      </c>
      <c r="Q45" s="118">
        <f>SUM([1]YC2017!$Q$45)</f>
        <v>0</v>
      </c>
      <c r="R45" s="118">
        <f>SUM([1]YC2017!$Q$82)</f>
        <v>0</v>
      </c>
      <c r="S45" s="119">
        <f>SUM([1]YC2017!$Q$117)</f>
        <v>0</v>
      </c>
      <c r="T45" s="104">
        <f>[1]DEBTLEVY!U23</f>
        <v>1.6931777030171615</v>
      </c>
      <c r="U45" s="87">
        <f>[1]DEBTLEVY!AY23</f>
        <v>0.80957299725075738</v>
      </c>
    </row>
    <row r="46" spans="1:21" s="89" customFormat="1" ht="6.95" customHeight="1">
      <c r="B46" s="90"/>
      <c r="C46" s="90"/>
      <c r="D46" s="90"/>
      <c r="E46" s="91"/>
      <c r="F46" s="92"/>
      <c r="G46" s="91"/>
      <c r="H46" s="93"/>
      <c r="I46" s="94"/>
      <c r="J46" s="95"/>
      <c r="K46" s="96"/>
      <c r="L46" s="96"/>
      <c r="M46" s="97"/>
      <c r="N46" s="96"/>
      <c r="O46" s="96"/>
      <c r="P46" s="97"/>
      <c r="Q46" s="96"/>
      <c r="R46" s="96"/>
      <c r="S46" s="97"/>
      <c r="T46" s="98"/>
      <c r="U46" s="99"/>
    </row>
    <row r="47" spans="1:21" s="88" customFormat="1">
      <c r="A47" s="76" t="s">
        <v>70</v>
      </c>
      <c r="B47" s="100" t="s">
        <v>70</v>
      </c>
      <c r="C47" s="100" t="s">
        <v>71</v>
      </c>
      <c r="D47" s="101">
        <v>32860050</v>
      </c>
      <c r="E47" s="102">
        <f>D47</f>
        <v>32860050</v>
      </c>
      <c r="F47" s="101">
        <v>100205869</v>
      </c>
      <c r="G47" s="102">
        <f>F47</f>
        <v>100205869</v>
      </c>
      <c r="H47" s="117">
        <f>[1]YC2017!R87</f>
        <v>9745375.1500000004</v>
      </c>
      <c r="I47" s="82"/>
      <c r="J47" s="83">
        <f>SUM(E47,G47,H47)</f>
        <v>142811294.15000001</v>
      </c>
      <c r="K47" s="118">
        <f>SUM([1]YC2017!R$19)</f>
        <v>0.36891743675990202</v>
      </c>
      <c r="L47" s="118">
        <f>SUM([1]YC2017!R$58)</f>
        <v>0.5</v>
      </c>
      <c r="M47" s="119">
        <f>SUM([1]YC2017!R$95)</f>
        <v>0.5</v>
      </c>
      <c r="N47" s="118">
        <f>SUM([1]YC2017!R$32)</f>
        <v>2</v>
      </c>
      <c r="O47" s="118">
        <f>SUM([1]YC2017!R$69)</f>
        <v>2</v>
      </c>
      <c r="P47" s="119">
        <f>SUM([1]YC2017!R$106)</f>
        <v>2</v>
      </c>
      <c r="Q47" s="118">
        <f>SUM([1]YC2017!R$45)</f>
        <v>0</v>
      </c>
      <c r="R47" s="118">
        <f>SUM([1]YC2017!R$82)</f>
        <v>0</v>
      </c>
      <c r="S47" s="119">
        <f>SUM([1]YC2017!R$117)</f>
        <v>0</v>
      </c>
      <c r="T47" s="104">
        <f>[1]DEBTLEVY!U157</f>
        <v>5.0218078552887739</v>
      </c>
      <c r="U47" s="87">
        <f>[1]DEBTLEVY!AY158</f>
        <v>0</v>
      </c>
    </row>
    <row r="48" spans="1:21" s="89" customFormat="1" ht="6.95" customHeight="1">
      <c r="B48" s="90"/>
      <c r="C48" s="90"/>
      <c r="D48" s="90"/>
      <c r="E48" s="91"/>
      <c r="F48" s="92"/>
      <c r="G48" s="91"/>
      <c r="H48" s="93"/>
      <c r="I48" s="94"/>
      <c r="J48" s="95"/>
      <c r="K48" s="96"/>
      <c r="L48" s="96"/>
      <c r="M48" s="97"/>
      <c r="N48" s="96"/>
      <c r="O48" s="96"/>
      <c r="P48" s="97"/>
      <c r="Q48" s="96"/>
      <c r="R48" s="96"/>
      <c r="S48" s="97"/>
      <c r="T48" s="98"/>
      <c r="U48" s="99"/>
    </row>
    <row r="49" spans="1:21" s="88" customFormat="1">
      <c r="A49" s="76" t="s">
        <v>72</v>
      </c>
      <c r="B49" s="112" t="s">
        <v>72</v>
      </c>
      <c r="C49" s="100" t="s">
        <v>73</v>
      </c>
      <c r="D49" s="135">
        <v>142705116</v>
      </c>
      <c r="E49" s="136">
        <f>D49</f>
        <v>142705116</v>
      </c>
      <c r="F49" s="101">
        <v>57667416</v>
      </c>
      <c r="G49" s="102">
        <f>F49</f>
        <v>57667416</v>
      </c>
      <c r="H49" s="125"/>
      <c r="I49" s="82"/>
      <c r="J49" s="83">
        <f>SUM(E49,G49,H49)</f>
        <v>200372532</v>
      </c>
      <c r="K49" s="118">
        <f>SUM([1]YC2017!S$19)</f>
        <v>0.18881350872896455</v>
      </c>
      <c r="L49" s="118">
        <f>SUM([1]YC2017!S$58)</f>
        <v>0.44887680295104421</v>
      </c>
      <c r="M49" s="119">
        <f>SUM([1]YC2017!S$95)</f>
        <v>0</v>
      </c>
      <c r="N49" s="118">
        <f>SUM([1]YC2017!S$32)</f>
        <v>1.832712659192586</v>
      </c>
      <c r="O49" s="118">
        <f>SUM([1]YC2017!S$69)</f>
        <v>1.9461178330834885</v>
      </c>
      <c r="P49" s="119">
        <f>SUM([1]YC2017!S$106)</f>
        <v>0</v>
      </c>
      <c r="Q49" s="118">
        <f>SUM([1]YC2017!S$45)</f>
        <v>0</v>
      </c>
      <c r="R49" s="118">
        <f>SUM([1]YC2017!S$82)</f>
        <v>0</v>
      </c>
      <c r="S49" s="119">
        <f>SUM([1]YC2017!S$117)</f>
        <v>0</v>
      </c>
      <c r="T49" s="104">
        <f>[1]DEBTLEVY!U94</f>
        <v>5.5650114496861711</v>
      </c>
      <c r="U49" s="87">
        <f>[1]DEBTLEVY!AY94</f>
        <v>0</v>
      </c>
    </row>
    <row r="50" spans="1:21" s="89" customFormat="1" ht="6.95" customHeight="1">
      <c r="B50" s="90"/>
      <c r="C50" s="90"/>
      <c r="D50" s="90"/>
      <c r="E50" s="91"/>
      <c r="F50" s="92"/>
      <c r="G50" s="91"/>
      <c r="H50" s="93"/>
      <c r="I50" s="94"/>
      <c r="J50" s="95"/>
      <c r="K50" s="96"/>
      <c r="L50" s="96"/>
      <c r="M50" s="97"/>
      <c r="N50" s="96"/>
      <c r="O50" s="96"/>
      <c r="P50" s="97"/>
      <c r="Q50" s="96"/>
      <c r="R50" s="96"/>
      <c r="S50" s="97"/>
      <c r="T50" s="98"/>
      <c r="U50" s="99"/>
    </row>
    <row r="51" spans="1:21" s="88" customFormat="1">
      <c r="A51" s="76" t="s">
        <v>74</v>
      </c>
      <c r="B51" s="100" t="s">
        <v>74</v>
      </c>
      <c r="C51" s="100" t="s">
        <v>75</v>
      </c>
      <c r="D51" s="101">
        <v>526930112</v>
      </c>
      <c r="E51" s="102">
        <f>D51</f>
        <v>526930112</v>
      </c>
      <c r="F51" s="101">
        <v>280191105</v>
      </c>
      <c r="G51" s="102">
        <f>F51</f>
        <v>280191105</v>
      </c>
      <c r="H51" s="125"/>
      <c r="I51" s="82"/>
      <c r="J51" s="83">
        <f>SUM(E51,G51,H51)</f>
        <v>807121217</v>
      </c>
      <c r="K51" s="118">
        <f>SUM([1]YC2017!T$19)</f>
        <v>0.47203496890456359</v>
      </c>
      <c r="L51" s="118">
        <f>SUM([1]YC2017!T$58)</f>
        <v>0.5</v>
      </c>
      <c r="M51" s="119">
        <f>SUM([1]YC2017!T$95)</f>
        <v>0</v>
      </c>
      <c r="N51" s="118">
        <f>SUM([1]YC2017!T$32)</f>
        <v>2</v>
      </c>
      <c r="O51" s="118">
        <f>SUM([1]YC2017!T$69)</f>
        <v>2</v>
      </c>
      <c r="P51" s="119">
        <f>SUM([1]YC2017!T$106)</f>
        <v>0</v>
      </c>
      <c r="Q51" s="118">
        <f>SUM([1]YC2017!T$45)</f>
        <v>0</v>
      </c>
      <c r="R51" s="118">
        <f>SUM([1]YC2017!T$82)</f>
        <v>0</v>
      </c>
      <c r="S51" s="119">
        <f>SUM([1]YC2017!T$117)</f>
        <v>0</v>
      </c>
      <c r="T51" s="104">
        <f>[1]DEBTLEVY!U29</f>
        <v>4.9218713614754233</v>
      </c>
      <c r="U51" s="87">
        <f>[1]DEBTLEVY!AY29</f>
        <v>0</v>
      </c>
    </row>
    <row r="52" spans="1:21" s="89" customFormat="1" ht="6.95" customHeight="1">
      <c r="B52" s="90"/>
      <c r="C52" s="90"/>
      <c r="D52" s="90"/>
      <c r="E52" s="91"/>
      <c r="F52" s="92"/>
      <c r="G52" s="91"/>
      <c r="H52" s="93"/>
      <c r="I52" s="94"/>
      <c r="J52" s="95"/>
      <c r="K52" s="96"/>
      <c r="L52" s="96"/>
      <c r="M52" s="97"/>
      <c r="N52" s="96"/>
      <c r="O52" s="96"/>
      <c r="P52" s="97"/>
      <c r="Q52" s="96"/>
      <c r="R52" s="96"/>
      <c r="S52" s="97"/>
      <c r="T52" s="98"/>
      <c r="U52" s="99"/>
    </row>
    <row r="53" spans="1:21" s="88" customFormat="1">
      <c r="A53" s="76" t="s">
        <v>76</v>
      </c>
      <c r="B53" s="112" t="s">
        <v>76</v>
      </c>
      <c r="C53" s="100" t="s">
        <v>77</v>
      </c>
      <c r="D53" s="101">
        <v>77586812</v>
      </c>
      <c r="E53" s="102">
        <f>D53</f>
        <v>77586812</v>
      </c>
      <c r="F53" s="101">
        <v>29817847</v>
      </c>
      <c r="G53" s="102">
        <f>F53</f>
        <v>29817847</v>
      </c>
      <c r="H53" s="117">
        <f>[1]YC2017!U92</f>
        <v>164732265</v>
      </c>
      <c r="I53" s="111" t="s">
        <v>39</v>
      </c>
      <c r="J53" s="83">
        <f>SUM(E53,G53,H53)</f>
        <v>272136924</v>
      </c>
      <c r="K53" s="118">
        <f>SUM([1]YC2017!U$19)</f>
        <v>0.3092023377639404</v>
      </c>
      <c r="L53" s="118">
        <f>SUM([1]YC2017!U$58)</f>
        <v>0.37253607682652207</v>
      </c>
      <c r="M53" s="119">
        <f>[1]YC2017!U95</f>
        <v>0.37253607682652207</v>
      </c>
      <c r="N53" s="118">
        <f>SUM([1]YC2017!U$32)</f>
        <v>1.9645088551678747</v>
      </c>
      <c r="O53" s="118">
        <f>SUM([1]YC2017!U$69)</f>
        <v>2</v>
      </c>
      <c r="P53" s="119">
        <f>SUM([1]YC2017!U$106)</f>
        <v>2</v>
      </c>
      <c r="Q53" s="118">
        <f>SUM([1]YC2017!U$45)</f>
        <v>0</v>
      </c>
      <c r="R53" s="118">
        <f>SUM([1]YC2017!U$82)</f>
        <v>0</v>
      </c>
      <c r="S53" s="119">
        <f>SUM([1]YC2017!U$117)</f>
        <v>0</v>
      </c>
      <c r="T53" s="104">
        <f>[1]DEBTLEVY!U52</f>
        <v>6.5426013823156168</v>
      </c>
      <c r="U53" s="87">
        <f>[1]DEBTLEVY!AY52</f>
        <v>0</v>
      </c>
    </row>
    <row r="54" spans="1:21" s="89" customFormat="1" ht="6.95" customHeight="1">
      <c r="B54" s="90"/>
      <c r="C54" s="90"/>
      <c r="D54" s="90"/>
      <c r="E54" s="91"/>
      <c r="F54" s="92"/>
      <c r="G54" s="91"/>
      <c r="H54" s="93"/>
      <c r="I54" s="94"/>
      <c r="J54" s="95"/>
      <c r="K54" s="96"/>
      <c r="L54" s="96"/>
      <c r="M54" s="97"/>
      <c r="N54" s="96"/>
      <c r="O54" s="96"/>
      <c r="P54" s="97"/>
      <c r="Q54" s="96"/>
      <c r="R54" s="96"/>
      <c r="S54" s="97"/>
      <c r="T54" s="98"/>
      <c r="U54" s="99"/>
    </row>
    <row r="55" spans="1:21" s="88" customFormat="1">
      <c r="A55" s="76" t="s">
        <v>78</v>
      </c>
      <c r="B55" s="112" t="s">
        <v>78</v>
      </c>
      <c r="C55" s="100" t="s">
        <v>79</v>
      </c>
      <c r="D55" s="101">
        <v>6471257</v>
      </c>
      <c r="E55" s="102"/>
      <c r="F55" s="101">
        <v>39617227</v>
      </c>
      <c r="G55" s="102"/>
      <c r="H55" s="125"/>
      <c r="I55" s="111"/>
      <c r="J55" s="83"/>
      <c r="K55" s="118">
        <f>SUM([1]YC2017!V$19)</f>
        <v>0.47200750864332092</v>
      </c>
      <c r="L55" s="118">
        <f>SUM([1]YC2017!V$58)</f>
        <v>0.5</v>
      </c>
      <c r="M55" s="119">
        <f>SUM([1]YC2017!V$95)</f>
        <v>0</v>
      </c>
      <c r="N55" s="118">
        <f>SUM([1]YC2017!V$32)</f>
        <v>2</v>
      </c>
      <c r="O55" s="118">
        <f>SUM([1]YC2017!V$69)</f>
        <v>2</v>
      </c>
      <c r="P55" s="119">
        <f>SUM([1]YC2017!V$106)</f>
        <v>0</v>
      </c>
      <c r="Q55" s="118">
        <f>SUM([1]YC2017!V$45)</f>
        <v>0</v>
      </c>
      <c r="R55" s="118">
        <f>SUM([1]YC2017!V$82)</f>
        <v>0</v>
      </c>
      <c r="S55" s="119">
        <f>SUM([1]YC2017!V$117)</f>
        <v>0</v>
      </c>
      <c r="T55" s="104">
        <f>[1]DEBTLEVY!$U$77</f>
        <v>2.0263119828651011</v>
      </c>
      <c r="U55" s="87">
        <f>[1]DEBTLEVY!$AY$77</f>
        <v>0</v>
      </c>
    </row>
    <row r="56" spans="1:21" s="76" customFormat="1">
      <c r="A56" s="76" t="s">
        <v>78</v>
      </c>
      <c r="B56" s="105"/>
      <c r="C56" s="77" t="s">
        <v>80</v>
      </c>
      <c r="D56" s="78">
        <v>330012</v>
      </c>
      <c r="E56" s="107"/>
      <c r="F56" s="78">
        <v>1926210</v>
      </c>
      <c r="G56" s="107"/>
      <c r="H56" s="81"/>
      <c r="I56" s="111"/>
      <c r="J56" s="83"/>
      <c r="K56" s="108">
        <f>SUM([1]YC2017!V$19)</f>
        <v>0.47200750864332092</v>
      </c>
      <c r="L56" s="108">
        <f>SUM([1]YC2017!V$58)</f>
        <v>0.5</v>
      </c>
      <c r="M56" s="109">
        <f>SUM([1]YC2017!V$95)</f>
        <v>0</v>
      </c>
      <c r="N56" s="108">
        <f>SUM([1]YC2017!V$32)</f>
        <v>2</v>
      </c>
      <c r="O56" s="108">
        <f>SUM([1]YC2017!V$69)</f>
        <v>2</v>
      </c>
      <c r="P56" s="109">
        <f>SUM([1]YC2017!V$106)</f>
        <v>0</v>
      </c>
      <c r="Q56" s="108">
        <f>SUM([1]YC2017!V$45)</f>
        <v>0</v>
      </c>
      <c r="R56" s="108">
        <f>SUM([1]YC2017!V$82)</f>
        <v>0</v>
      </c>
      <c r="S56" s="109">
        <f>SUM([1]YC2017!V$117)</f>
        <v>0</v>
      </c>
      <c r="T56" s="104">
        <f>[1]DEBTLEVY!$U$77</f>
        <v>2.0263119828651011</v>
      </c>
      <c r="U56" s="87">
        <f>[1]DEBTLEVY!$AY$77</f>
        <v>0</v>
      </c>
    </row>
    <row r="57" spans="1:21" s="88" customFormat="1">
      <c r="A57" s="76" t="s">
        <v>78</v>
      </c>
      <c r="B57" s="137"/>
      <c r="C57" s="138" t="s">
        <v>81</v>
      </c>
      <c r="D57" s="139">
        <v>2015434</v>
      </c>
      <c r="E57" s="140">
        <f>SUM(D55:D57)</f>
        <v>8816703</v>
      </c>
      <c r="F57" s="139">
        <v>7551611</v>
      </c>
      <c r="G57" s="140">
        <f>SUM(F55:F57)</f>
        <v>49095048</v>
      </c>
      <c r="H57" s="141"/>
      <c r="I57" s="142"/>
      <c r="J57" s="143">
        <f>SUM(E57,G57,H57)</f>
        <v>57911751</v>
      </c>
      <c r="K57" s="144">
        <f>SUM([1]YC2017!V$19)</f>
        <v>0.47200750864332092</v>
      </c>
      <c r="L57" s="144">
        <f>SUM([1]YC2017!V$58)</f>
        <v>0.5</v>
      </c>
      <c r="M57" s="145">
        <f>SUM([1]YC2017!V$95)</f>
        <v>0</v>
      </c>
      <c r="N57" s="144">
        <f>SUM([1]YC2017!V$32)</f>
        <v>2</v>
      </c>
      <c r="O57" s="144">
        <f>SUM([1]YC2017!V$69)</f>
        <v>2</v>
      </c>
      <c r="P57" s="145">
        <f>SUM([1]YC2017!V$106)</f>
        <v>0</v>
      </c>
      <c r="Q57" s="144">
        <f>SUM([1]YC2017!V$45)</f>
        <v>0</v>
      </c>
      <c r="R57" s="144">
        <f>SUM([1]YC2017!V$82)</f>
        <v>0</v>
      </c>
      <c r="S57" s="145">
        <f>SUM([1]YC2017!V$117)</f>
        <v>0</v>
      </c>
      <c r="T57" s="104">
        <f>[1]DEBTLEVY!$U$77</f>
        <v>2.0263119828651011</v>
      </c>
      <c r="U57" s="146">
        <f>[1]DEBTLEVY!$AY$77</f>
        <v>0</v>
      </c>
    </row>
    <row r="58" spans="1:21" s="89" customFormat="1" ht="6.95" customHeight="1">
      <c r="B58" s="90"/>
      <c r="C58" s="90"/>
      <c r="D58" s="90"/>
      <c r="E58" s="91"/>
      <c r="F58" s="92"/>
      <c r="G58" s="91"/>
      <c r="H58" s="93"/>
      <c r="I58" s="94"/>
      <c r="J58" s="95"/>
      <c r="K58" s="96"/>
      <c r="L58" s="96"/>
      <c r="M58" s="97"/>
      <c r="N58" s="96"/>
      <c r="O58" s="96"/>
      <c r="P58" s="97"/>
      <c r="Q58" s="96"/>
      <c r="R58" s="96"/>
      <c r="S58" s="97"/>
      <c r="T58" s="98"/>
      <c r="U58" s="99"/>
    </row>
    <row r="59" spans="1:21" s="88" customFormat="1">
      <c r="A59" s="76" t="s">
        <v>82</v>
      </c>
      <c r="B59" s="112" t="s">
        <v>82</v>
      </c>
      <c r="C59" s="100" t="s">
        <v>83</v>
      </c>
      <c r="D59" s="101">
        <v>17230715</v>
      </c>
      <c r="E59" s="102">
        <f>D59</f>
        <v>17230715</v>
      </c>
      <c r="F59" s="101">
        <v>86377032</v>
      </c>
      <c r="G59" s="102">
        <f>F59</f>
        <v>86377032</v>
      </c>
      <c r="H59" s="117">
        <f>[1]YC2017!W87</f>
        <v>29287620.75</v>
      </c>
      <c r="I59" s="111"/>
      <c r="J59" s="83">
        <f>SUM(E59,G59,H59)</f>
        <v>132895367.75</v>
      </c>
      <c r="K59" s="118">
        <f>SUM([1]YC2017!W$19)</f>
        <v>0.25247496945452069</v>
      </c>
      <c r="L59" s="118">
        <f>SUM([1]YC2017!W$58)</f>
        <v>0.44149101143935526</v>
      </c>
      <c r="M59" s="119">
        <f>SUM([1]YC2017!W$95)</f>
        <v>0.5</v>
      </c>
      <c r="N59" s="118">
        <f>SUM([1]YC2017!W$32)</f>
        <v>1.9306701171289353</v>
      </c>
      <c r="O59" s="118">
        <f>SUM([1]YC2017!W$69)</f>
        <v>1.7659640457574211</v>
      </c>
      <c r="P59" s="119">
        <f>SUM([1]YC2017!W$106)</f>
        <v>2</v>
      </c>
      <c r="Q59" s="118">
        <f>SUM([1]YC2017!W$45)</f>
        <v>0</v>
      </c>
      <c r="R59" s="118">
        <f>SUM([1]YC2017!W$82)</f>
        <v>0</v>
      </c>
      <c r="S59" s="119">
        <f>SUM([1]YC2017!W$117)</f>
        <v>0</v>
      </c>
      <c r="T59" s="104">
        <f>[1]DEBTLEVY!U117</f>
        <v>10.144012192161414</v>
      </c>
      <c r="U59" s="87">
        <f>[1]DEBTLEVY!AY117</f>
        <v>0</v>
      </c>
    </row>
    <row r="60" spans="1:21" s="89" customFormat="1" ht="6.95" customHeight="1">
      <c r="B60" s="90"/>
      <c r="C60" s="90"/>
      <c r="D60" s="90"/>
      <c r="E60" s="91"/>
      <c r="F60" s="92"/>
      <c r="G60" s="91"/>
      <c r="H60" s="93"/>
      <c r="I60" s="94"/>
      <c r="J60" s="95"/>
      <c r="K60" s="96"/>
      <c r="L60" s="96"/>
      <c r="M60" s="97"/>
      <c r="N60" s="96"/>
      <c r="O60" s="96"/>
      <c r="P60" s="97"/>
      <c r="Q60" s="96"/>
      <c r="R60" s="96"/>
      <c r="S60" s="97"/>
      <c r="T60" s="98"/>
      <c r="U60" s="99"/>
    </row>
    <row r="61" spans="1:21" s="88" customFormat="1">
      <c r="A61" s="76" t="s">
        <v>84</v>
      </c>
      <c r="B61" s="100" t="s">
        <v>84</v>
      </c>
      <c r="C61" s="100" t="s">
        <v>85</v>
      </c>
      <c r="D61" s="101">
        <v>256553930</v>
      </c>
      <c r="E61" s="102">
        <f>D61</f>
        <v>256553930</v>
      </c>
      <c r="F61" s="101">
        <v>337688537</v>
      </c>
      <c r="G61" s="102">
        <f>F61</f>
        <v>337688537</v>
      </c>
      <c r="H61" s="125"/>
      <c r="I61" s="111"/>
      <c r="J61" s="83">
        <f>SUM(E61,G61,H61)</f>
        <v>594242467</v>
      </c>
      <c r="K61" s="118">
        <f>SUM([1]YC2017!X$19)</f>
        <v>0.48166681679547307</v>
      </c>
      <c r="L61" s="118">
        <f>SUM([1]YC2017!X$58)</f>
        <v>0.5</v>
      </c>
      <c r="M61" s="119">
        <f>SUM([1]YC2017!X$95)</f>
        <v>0</v>
      </c>
      <c r="N61" s="118">
        <f>SUM([1]YC2017!X$32)</f>
        <v>1.9337104303891604</v>
      </c>
      <c r="O61" s="118">
        <f>SUM([1]YC2017!X$69)</f>
        <v>2</v>
      </c>
      <c r="P61" s="119">
        <f>SUM([1]YC2017!X$106)</f>
        <v>0</v>
      </c>
      <c r="Q61" s="118">
        <f>SUM([1]YC2017!X$45)</f>
        <v>0</v>
      </c>
      <c r="R61" s="118">
        <f>SUM([1]YC2017!X$82)</f>
        <v>0</v>
      </c>
      <c r="S61" s="119">
        <f>SUM([1]YC2017!X$117)</f>
        <v>0</v>
      </c>
      <c r="T61" s="104">
        <f>[1]DEBTLEVY!U83</f>
        <v>5.7353764576646178</v>
      </c>
      <c r="U61" s="87">
        <f>[1]DEBTLEVY!AY83</f>
        <v>0</v>
      </c>
    </row>
    <row r="62" spans="1:21" s="89" customFormat="1" ht="6.95" customHeight="1">
      <c r="B62" s="90"/>
      <c r="C62" s="90"/>
      <c r="D62" s="90"/>
      <c r="E62" s="91"/>
      <c r="F62" s="92"/>
      <c r="G62" s="91"/>
      <c r="H62" s="93"/>
      <c r="I62" s="94"/>
      <c r="J62" s="95"/>
      <c r="K62" s="96"/>
      <c r="L62" s="96"/>
      <c r="M62" s="97"/>
      <c r="N62" s="96"/>
      <c r="O62" s="96"/>
      <c r="P62" s="97"/>
      <c r="Q62" s="96"/>
      <c r="R62" s="96"/>
      <c r="S62" s="97"/>
      <c r="T62" s="98"/>
      <c r="U62" s="99"/>
    </row>
    <row r="63" spans="1:21" s="88" customFormat="1">
      <c r="A63" s="76" t="s">
        <v>86</v>
      </c>
      <c r="B63" s="134" t="s">
        <v>86</v>
      </c>
      <c r="C63" s="100" t="s">
        <v>87</v>
      </c>
      <c r="D63" s="101">
        <v>6110906</v>
      </c>
      <c r="E63" s="102"/>
      <c r="F63" s="101">
        <v>28223711</v>
      </c>
      <c r="G63" s="102"/>
      <c r="H63" s="125"/>
      <c r="I63" s="111"/>
      <c r="J63" s="83"/>
      <c r="K63" s="118">
        <f>SUM([1]YC2017!Y$19)</f>
        <v>0.23665641813156349</v>
      </c>
      <c r="L63" s="118">
        <f>SUM([1]YC2017!Y$58)</f>
        <v>0.5</v>
      </c>
      <c r="M63" s="119">
        <f>SUM([1]YC2017!Y$95)</f>
        <v>0</v>
      </c>
      <c r="N63" s="118">
        <f>SUM([1]YC2017!Y$32)</f>
        <v>2</v>
      </c>
      <c r="O63" s="118">
        <f>SUM([1]YC2017!Y$69)</f>
        <v>2</v>
      </c>
      <c r="P63" s="119">
        <f>SUM([1]YC2017!Y$106)</f>
        <v>0</v>
      </c>
      <c r="Q63" s="118">
        <f>SUM([1]YC2017!Y$45)</f>
        <v>0</v>
      </c>
      <c r="R63" s="118">
        <f>SUM([1]YC2017!Y$82)</f>
        <v>0</v>
      </c>
      <c r="S63" s="119">
        <f>SUM([1]YC2017!Y$117)</f>
        <v>0</v>
      </c>
      <c r="T63" s="104">
        <f>[1]DEBTLEVY!$U$159</f>
        <v>0</v>
      </c>
      <c r="U63" s="87">
        <f>[1]DEBTLEVY!$AY$160</f>
        <v>0</v>
      </c>
    </row>
    <row r="64" spans="1:21" s="88" customFormat="1">
      <c r="A64" s="76" t="s">
        <v>86</v>
      </c>
      <c r="B64" s="105"/>
      <c r="C64" s="126" t="s">
        <v>88</v>
      </c>
      <c r="D64" s="78">
        <v>255730</v>
      </c>
      <c r="E64" s="107">
        <f>SUM(D63:D64)</f>
        <v>6366636</v>
      </c>
      <c r="F64" s="78">
        <v>721949</v>
      </c>
      <c r="G64" s="107">
        <f>SUM(F63:F64)</f>
        <v>28945660</v>
      </c>
      <c r="H64" s="81"/>
      <c r="I64" s="111"/>
      <c r="J64" s="83">
        <f>SUM(E64,G64,H64)</f>
        <v>35312296</v>
      </c>
      <c r="K64" s="84">
        <f>SUM([1]YC2017!Y$19)</f>
        <v>0.23665641813156349</v>
      </c>
      <c r="L64" s="84">
        <f>SUM([1]YC2017!Y$58)</f>
        <v>0.5</v>
      </c>
      <c r="M64" s="85">
        <f>SUM([1]YC2017!Y$95)</f>
        <v>0</v>
      </c>
      <c r="N64" s="84">
        <f>SUM([1]YC2017!Y$32)</f>
        <v>2</v>
      </c>
      <c r="O64" s="84">
        <f>SUM([1]YC2017!Y$69)</f>
        <v>2</v>
      </c>
      <c r="P64" s="85">
        <f>SUM([1]YC2017!Y$106)</f>
        <v>0</v>
      </c>
      <c r="Q64" s="84">
        <f>SUM([1]YC2017!Y$45)</f>
        <v>0</v>
      </c>
      <c r="R64" s="84">
        <f>SUM([1]YC2017!Y$82)</f>
        <v>0</v>
      </c>
      <c r="S64" s="85">
        <f>SUM([1]YC2017!Y$117)</f>
        <v>0</v>
      </c>
      <c r="T64" s="104">
        <f>[1]DEBTLEVY!$U$159</f>
        <v>0</v>
      </c>
      <c r="U64" s="87">
        <f>[1]DEBTLEVY!$AY$160</f>
        <v>0</v>
      </c>
    </row>
    <row r="65" spans="1:21" s="89" customFormat="1" ht="6.95" customHeight="1">
      <c r="B65" s="90"/>
      <c r="C65" s="90"/>
      <c r="D65" s="90"/>
      <c r="E65" s="91"/>
      <c r="F65" s="92"/>
      <c r="G65" s="91"/>
      <c r="H65" s="93"/>
      <c r="I65" s="94"/>
      <c r="J65" s="95"/>
      <c r="K65" s="96"/>
      <c r="L65" s="96"/>
      <c r="M65" s="97"/>
      <c r="N65" s="96"/>
      <c r="O65" s="96"/>
      <c r="P65" s="97"/>
      <c r="Q65" s="96"/>
      <c r="R65" s="96"/>
      <c r="S65" s="97"/>
      <c r="T65" s="98"/>
      <c r="U65" s="99"/>
    </row>
    <row r="66" spans="1:21" s="88" customFormat="1">
      <c r="A66" s="76" t="s">
        <v>89</v>
      </c>
      <c r="B66" s="112" t="s">
        <v>89</v>
      </c>
      <c r="C66" s="100" t="s">
        <v>90</v>
      </c>
      <c r="D66" s="101">
        <v>26652908</v>
      </c>
      <c r="E66" s="102">
        <f>D66</f>
        <v>26652908</v>
      </c>
      <c r="F66" s="101">
        <v>50333562</v>
      </c>
      <c r="G66" s="102">
        <f>F66</f>
        <v>50333562</v>
      </c>
      <c r="H66" s="117">
        <f>[1]YC2017!Z87</f>
        <v>5231598.37</v>
      </c>
      <c r="I66" s="111"/>
      <c r="J66" s="83">
        <f>SUM(E66,G66,H66)</f>
        <v>82218068.370000005</v>
      </c>
      <c r="K66" s="118">
        <f>SUM([1]YC2017!Z$19)</f>
        <v>0.19925669635703513</v>
      </c>
      <c r="L66" s="118">
        <f>SUM([1]YC2017!Z$58)</f>
        <v>0.45496100026130037</v>
      </c>
      <c r="M66" s="119">
        <f>SUM([1]YC2017!Z$95)</f>
        <v>0.5</v>
      </c>
      <c r="N66" s="118">
        <f>SUM([1]YC2017!Z$32)</f>
        <v>1.9747673414636873</v>
      </c>
      <c r="O66" s="118">
        <f>SUM([1]YC2017!Z$69)</f>
        <v>2</v>
      </c>
      <c r="P66" s="119">
        <f>SUM([1]YC2017!Z$106)</f>
        <v>2</v>
      </c>
      <c r="Q66" s="118">
        <f>SUM([1]YC2017!Z$45)</f>
        <v>0</v>
      </c>
      <c r="R66" s="118">
        <f>SUM([1]YC2017!Z$82)</f>
        <v>0</v>
      </c>
      <c r="S66" s="119">
        <f>SUM([1]YC2017!Z$117)</f>
        <v>0</v>
      </c>
      <c r="T66" s="104">
        <f>[1]DEBTLEVY!U18</f>
        <v>8.8704613576641052</v>
      </c>
      <c r="U66" s="87">
        <f>[1]DEBTLEVY!AY18</f>
        <v>1.1831910582540217</v>
      </c>
    </row>
    <row r="67" spans="1:21" s="89" customFormat="1" ht="6.95" customHeight="1">
      <c r="B67" s="90"/>
      <c r="C67" s="90"/>
      <c r="D67" s="90"/>
      <c r="E67" s="91"/>
      <c r="F67" s="92"/>
      <c r="G67" s="91"/>
      <c r="H67" s="93"/>
      <c r="I67" s="94"/>
      <c r="J67" s="95"/>
      <c r="K67" s="96"/>
      <c r="L67" s="96"/>
      <c r="M67" s="97"/>
      <c r="N67" s="96"/>
      <c r="O67" s="96"/>
      <c r="P67" s="97"/>
      <c r="Q67" s="96"/>
      <c r="R67" s="96"/>
      <c r="S67" s="97"/>
      <c r="T67" s="98"/>
      <c r="U67" s="99"/>
    </row>
    <row r="68" spans="1:21" s="88" customFormat="1">
      <c r="A68" s="76" t="s">
        <v>91</v>
      </c>
      <c r="B68" s="112" t="s">
        <v>91</v>
      </c>
      <c r="C68" s="100" t="s">
        <v>92</v>
      </c>
      <c r="D68" s="101">
        <v>4919344</v>
      </c>
      <c r="E68" s="102">
        <f>D68</f>
        <v>4919344</v>
      </c>
      <c r="F68" s="101">
        <v>15153595</v>
      </c>
      <c r="G68" s="102">
        <f>F68</f>
        <v>15153595</v>
      </c>
      <c r="H68" s="117">
        <f>[1]YC2017!AA87</f>
        <v>4607399.4799999995</v>
      </c>
      <c r="I68" s="111"/>
      <c r="J68" s="83">
        <f>SUM(E68,G68,H68)</f>
        <v>24680338.48</v>
      </c>
      <c r="K68" s="118">
        <f>SUM([1]YC2017!AA$19)</f>
        <v>0.46644476392623141</v>
      </c>
      <c r="L68" s="118">
        <f>SUM([1]YC2017!AA$58)</f>
        <v>0.5</v>
      </c>
      <c r="M68" s="119">
        <f>SUM([1]YC2017!AA$95)</f>
        <v>0.5</v>
      </c>
      <c r="N68" s="118">
        <f>SUM([1]YC2017!AA$32)</f>
        <v>2</v>
      </c>
      <c r="O68" s="118">
        <f>SUM([1]YC2017!AA$69)</f>
        <v>2</v>
      </c>
      <c r="P68" s="119">
        <f>SUM([1]YC2017!AA$106)</f>
        <v>2</v>
      </c>
      <c r="Q68" s="118">
        <f>SUM([1]YC2017!AA$45)</f>
        <v>0</v>
      </c>
      <c r="R68" s="118">
        <f>SUM([1]YC2017!AA$82)</f>
        <v>0</v>
      </c>
      <c r="S68" s="119">
        <f>SUM([1]YC2017!AA$117)</f>
        <v>0</v>
      </c>
      <c r="T68" s="104">
        <f>[1]DEBTLEVY!U114</f>
        <v>6.348615196140142</v>
      </c>
      <c r="U68" s="87">
        <f>[1]DEBTLEVY!AY114</f>
        <v>2.3619294739125332</v>
      </c>
    </row>
    <row r="69" spans="1:21" s="89" customFormat="1" ht="6.95" customHeight="1">
      <c r="B69" s="90"/>
      <c r="C69" s="90"/>
      <c r="D69" s="90"/>
      <c r="E69" s="91"/>
      <c r="F69" s="92"/>
      <c r="G69" s="91"/>
      <c r="H69" s="93"/>
      <c r="I69" s="94"/>
      <c r="J69" s="95"/>
      <c r="K69" s="96"/>
      <c r="L69" s="96"/>
      <c r="M69" s="97"/>
      <c r="N69" s="96"/>
      <c r="O69" s="96"/>
      <c r="P69" s="97"/>
      <c r="Q69" s="96"/>
      <c r="R69" s="96"/>
      <c r="S69" s="97"/>
      <c r="T69" s="98"/>
      <c r="U69" s="99"/>
    </row>
    <row r="70" spans="1:21" s="88" customFormat="1">
      <c r="A70" s="76" t="s">
        <v>93</v>
      </c>
      <c r="B70" s="112" t="s">
        <v>93</v>
      </c>
      <c r="C70" s="100" t="s">
        <v>94</v>
      </c>
      <c r="D70" s="101">
        <v>3489582</v>
      </c>
      <c r="E70" s="102">
        <f>D70</f>
        <v>3489582</v>
      </c>
      <c r="F70" s="101">
        <v>73989259</v>
      </c>
      <c r="G70" s="102">
        <f>F70</f>
        <v>73989259</v>
      </c>
      <c r="H70" s="117">
        <f>[1]YC2017!AB87</f>
        <v>181214727.47</v>
      </c>
      <c r="I70" s="111"/>
      <c r="J70" s="83">
        <f>SUM(E70,G70,H70)</f>
        <v>258693568.47</v>
      </c>
      <c r="K70" s="118">
        <f>SUM([1]YC2017!AB$19)</f>
        <v>3.5813451908859921E-2</v>
      </c>
      <c r="L70" s="118">
        <f>SUM([1]YC2017!AB$58)</f>
        <v>0.5</v>
      </c>
      <c r="M70" s="119">
        <f>SUM([1]YC2017!AB$95)</f>
        <v>0.5</v>
      </c>
      <c r="N70" s="118">
        <f>SUM([1]YC2017!AB$32)</f>
        <v>2</v>
      </c>
      <c r="O70" s="118">
        <f>SUM([1]YC2017!AB$69)</f>
        <v>2</v>
      </c>
      <c r="P70" s="119">
        <f>SUM([1]YC2017!AB$106)</f>
        <v>2</v>
      </c>
      <c r="Q70" s="118">
        <f>SUM([1]YC2017!AB$45)</f>
        <v>0</v>
      </c>
      <c r="R70" s="118">
        <f>SUM([1]YC2017!AB$82)</f>
        <v>0</v>
      </c>
      <c r="S70" s="119">
        <f>SUM([1]YC2017!AB$117)</f>
        <v>0</v>
      </c>
      <c r="T70" s="104">
        <f>[1]DEBTLEVY!U105</f>
        <v>17.007686792014553</v>
      </c>
      <c r="U70" s="87">
        <f>[1]DEBTLEVY!AY105</f>
        <v>0</v>
      </c>
    </row>
    <row r="71" spans="1:21" s="89" customFormat="1" ht="6.95" customHeight="1">
      <c r="A71" s="147"/>
      <c r="B71" s="90"/>
      <c r="C71" s="90"/>
      <c r="D71" s="90"/>
      <c r="E71" s="91"/>
      <c r="F71" s="92"/>
      <c r="G71" s="91"/>
      <c r="H71" s="93"/>
      <c r="I71" s="94"/>
      <c r="J71" s="95"/>
      <c r="K71" s="96"/>
      <c r="L71" s="96"/>
      <c r="M71" s="97"/>
      <c r="N71" s="96"/>
      <c r="O71" s="96"/>
      <c r="P71" s="97"/>
      <c r="Q71" s="96"/>
      <c r="R71" s="96"/>
      <c r="S71" s="97"/>
      <c r="T71" s="98"/>
      <c r="U71" s="99"/>
    </row>
    <row r="72" spans="1:21" s="88" customFormat="1">
      <c r="A72" s="76" t="s">
        <v>95</v>
      </c>
      <c r="B72" s="112" t="s">
        <v>95</v>
      </c>
      <c r="C72" s="100" t="s">
        <v>96</v>
      </c>
      <c r="D72" s="101">
        <v>3125496</v>
      </c>
      <c r="E72" s="102"/>
      <c r="F72" s="101">
        <v>15429481</v>
      </c>
      <c r="G72" s="102"/>
      <c r="H72" s="125" t="s">
        <v>13</v>
      </c>
      <c r="I72" s="111"/>
      <c r="J72" s="83"/>
      <c r="K72" s="118">
        <f>SUM([1]YC2017!AC$19)</f>
        <v>0.38141600909179996</v>
      </c>
      <c r="L72" s="118">
        <f>SUM([1]YC2017!AC$58)</f>
        <v>0.43102335353414328</v>
      </c>
      <c r="M72" s="119">
        <f>SUM([1]YC2017!AC$95)</f>
        <v>0.5</v>
      </c>
      <c r="N72" s="118">
        <f>SUM([1]YC2017!AC$32)</f>
        <v>1.8126341544486593</v>
      </c>
      <c r="O72" s="118">
        <f>SUM([1]YC2017!AC$69)</f>
        <v>1.9696663960656171</v>
      </c>
      <c r="P72" s="119">
        <f>SUM([1]YC2017!AC$106)</f>
        <v>2</v>
      </c>
      <c r="Q72" s="118">
        <f>SUM([1]YC2017!AC$45)</f>
        <v>0</v>
      </c>
      <c r="R72" s="118">
        <f>SUM([1]YC2017!AC$82)</f>
        <v>0</v>
      </c>
      <c r="S72" s="119">
        <f>SUM([1]YC2017!AC$117)</f>
        <v>0</v>
      </c>
      <c r="T72" s="104">
        <f>[1]DEBTLEVY!$U$112</f>
        <v>0</v>
      </c>
      <c r="U72" s="87">
        <f>[1]DEBTLEVY!$AY$112</f>
        <v>0</v>
      </c>
    </row>
    <row r="73" spans="1:21" s="88" customFormat="1">
      <c r="A73" s="76" t="s">
        <v>95</v>
      </c>
      <c r="B73" s="105"/>
      <c r="C73" s="77" t="s">
        <v>97</v>
      </c>
      <c r="D73" s="78">
        <v>593378</v>
      </c>
      <c r="E73" s="107">
        <f>SUM(D72:D73)</f>
        <v>3718874</v>
      </c>
      <c r="F73" s="78">
        <v>4958739</v>
      </c>
      <c r="G73" s="107">
        <f>SUM(F72:F73)</f>
        <v>20388220</v>
      </c>
      <c r="H73" s="117">
        <f>[1]YC2017!AC87</f>
        <v>1117158.8799999999</v>
      </c>
      <c r="I73" s="111"/>
      <c r="J73" s="83">
        <f>SUM(E73,G73,H72,H73)</f>
        <v>25224252.879999999</v>
      </c>
      <c r="K73" s="84">
        <f>SUM([1]YC2017!AC$19)</f>
        <v>0.38141600909179996</v>
      </c>
      <c r="L73" s="84">
        <f>SUM([1]YC2017!AC$58)</f>
        <v>0.43102335353414328</v>
      </c>
      <c r="M73" s="85">
        <f>SUM([1]YC2017!AC$95)</f>
        <v>0.5</v>
      </c>
      <c r="N73" s="84">
        <f>SUM([1]YC2017!AC$32)</f>
        <v>1.8126341544486593</v>
      </c>
      <c r="O73" s="84">
        <f>SUM([1]YC2017!AC$69)</f>
        <v>1.9696663960656171</v>
      </c>
      <c r="P73" s="85">
        <f>SUM([1]YC2017!AC$106)</f>
        <v>2</v>
      </c>
      <c r="Q73" s="84">
        <f>SUM([1]YC2017!AC$45)</f>
        <v>0</v>
      </c>
      <c r="R73" s="84">
        <f>SUM([1]YC2017!AC$82)</f>
        <v>0</v>
      </c>
      <c r="S73" s="85">
        <f>SUM([1]YC2017!AC$117)</f>
        <v>0</v>
      </c>
      <c r="T73" s="104">
        <f>[1]DEBTLEVY!$U$112</f>
        <v>0</v>
      </c>
      <c r="U73" s="87">
        <f>[1]DEBTLEVY!$AY$112</f>
        <v>0</v>
      </c>
    </row>
    <row r="74" spans="1:21" s="89" customFormat="1" ht="6.95" customHeight="1">
      <c r="B74" s="90"/>
      <c r="C74" s="90"/>
      <c r="D74" s="90"/>
      <c r="E74" s="91"/>
      <c r="F74" s="92"/>
      <c r="G74" s="91"/>
      <c r="H74" s="93"/>
      <c r="I74" s="94"/>
      <c r="J74" s="95"/>
      <c r="K74" s="96"/>
      <c r="L74" s="96"/>
      <c r="M74" s="97"/>
      <c r="N74" s="96"/>
      <c r="O74" s="96"/>
      <c r="P74" s="97"/>
      <c r="Q74" s="96"/>
      <c r="R74" s="96"/>
      <c r="S74" s="97"/>
      <c r="T74" s="98"/>
      <c r="U74" s="99"/>
    </row>
    <row r="75" spans="1:21" s="88" customFormat="1">
      <c r="A75" s="76" t="s">
        <v>98</v>
      </c>
      <c r="B75" s="134" t="s">
        <v>98</v>
      </c>
      <c r="C75" s="100" t="s">
        <v>99</v>
      </c>
      <c r="D75" s="101">
        <v>354110300</v>
      </c>
      <c r="E75" s="102"/>
      <c r="F75" s="101">
        <v>120275735</v>
      </c>
      <c r="G75" s="102"/>
      <c r="H75" s="125"/>
      <c r="I75" s="111"/>
      <c r="J75" s="83"/>
      <c r="K75" s="118">
        <f>SUM([1]YC2017!AD$19)</f>
        <v>0.17274544694185817</v>
      </c>
      <c r="L75" s="118">
        <f>SUM([1]YC2017!AD$58)</f>
        <v>0.25171397226088127</v>
      </c>
      <c r="M75" s="119">
        <f>SUM([1]YC2017!AD$95)</f>
        <v>0</v>
      </c>
      <c r="N75" s="118">
        <f>SUM([1]YC2017!AD$32)</f>
        <v>2</v>
      </c>
      <c r="O75" s="118">
        <f>SUM([1]YC2017!AD$69)</f>
        <v>2</v>
      </c>
      <c r="P75" s="119">
        <f>SUM([1]YC2017!AD$106)</f>
        <v>0</v>
      </c>
      <c r="Q75" s="118">
        <f>SUM([1]YC2017!AD$45)</f>
        <v>0</v>
      </c>
      <c r="R75" s="118">
        <f>SUM([1]YC2017!AD$82)</f>
        <v>0</v>
      </c>
      <c r="S75" s="119">
        <f>SUM([1]YC2017!AD$117)</f>
        <v>0</v>
      </c>
      <c r="T75" s="104">
        <f>[1]DEBTLEVY!$U$107</f>
        <v>5.3141391388260999</v>
      </c>
      <c r="U75" s="87">
        <f>[1]DEBTLEVY!$AY$107</f>
        <v>0.60853455034204418</v>
      </c>
    </row>
    <row r="76" spans="1:21" s="76" customFormat="1">
      <c r="A76" s="76" t="s">
        <v>98</v>
      </c>
      <c r="B76" s="105"/>
      <c r="C76" s="124" t="s">
        <v>100</v>
      </c>
      <c r="D76" s="78">
        <v>83254110</v>
      </c>
      <c r="E76" s="107">
        <f>SUM(D75:D76)</f>
        <v>437364410</v>
      </c>
      <c r="F76" s="78">
        <v>29524718</v>
      </c>
      <c r="G76" s="107">
        <f>SUM(F75:F76)</f>
        <v>149800453</v>
      </c>
      <c r="H76" s="81"/>
      <c r="I76" s="111"/>
      <c r="J76" s="83">
        <f>SUM(E76,G76,H76)</f>
        <v>587164863</v>
      </c>
      <c r="K76" s="84">
        <f>SUM([1]YC2017!AD$19)</f>
        <v>0.17274544694185817</v>
      </c>
      <c r="L76" s="84">
        <f>SUM([1]YC2017!AD$58)</f>
        <v>0.25171397226088127</v>
      </c>
      <c r="M76" s="85">
        <f>SUM([1]YC2017!AD$95)</f>
        <v>0</v>
      </c>
      <c r="N76" s="84">
        <f>SUM([1]YC2017!AD$32)</f>
        <v>2</v>
      </c>
      <c r="O76" s="84">
        <f>SUM([1]YC2017!AD$69)</f>
        <v>2</v>
      </c>
      <c r="P76" s="85">
        <f>SUM([1]YC2017!AD$106)</f>
        <v>0</v>
      </c>
      <c r="Q76" s="84">
        <f>SUM([1]YC2017!AD$45)</f>
        <v>0</v>
      </c>
      <c r="R76" s="84">
        <f>SUM([1]YC2017!AD$82)</f>
        <v>0</v>
      </c>
      <c r="S76" s="85">
        <f>SUM([1]YC2017!AD$117)</f>
        <v>0</v>
      </c>
      <c r="T76" s="104">
        <f>[1]DEBTLEVY!$U$107</f>
        <v>5.3141391388260999</v>
      </c>
      <c r="U76" s="87">
        <f>[1]DEBTLEVY!$AY$107</f>
        <v>0.60853455034204418</v>
      </c>
    </row>
    <row r="77" spans="1:21" s="89" customFormat="1" ht="6.95" customHeight="1">
      <c r="B77" s="90"/>
      <c r="C77" s="90"/>
      <c r="D77" s="90"/>
      <c r="E77" s="91"/>
      <c r="F77" s="92"/>
      <c r="G77" s="91"/>
      <c r="H77" s="93"/>
      <c r="I77" s="94"/>
      <c r="J77" s="95"/>
      <c r="K77" s="96"/>
      <c r="L77" s="96"/>
      <c r="M77" s="97"/>
      <c r="N77" s="96"/>
      <c r="O77" s="96"/>
      <c r="P77" s="97"/>
      <c r="Q77" s="96"/>
      <c r="R77" s="96"/>
      <c r="S77" s="97"/>
      <c r="T77" s="98"/>
      <c r="U77" s="99"/>
    </row>
    <row r="78" spans="1:21" s="88" customFormat="1">
      <c r="A78" s="76" t="s">
        <v>101</v>
      </c>
      <c r="B78" s="100" t="s">
        <v>101</v>
      </c>
      <c r="C78" s="100" t="s">
        <v>102</v>
      </c>
      <c r="D78" s="101">
        <v>45165416</v>
      </c>
      <c r="E78" s="102">
        <f>D78</f>
        <v>45165416</v>
      </c>
      <c r="F78" s="101">
        <v>70632260</v>
      </c>
      <c r="G78" s="102">
        <f>F78</f>
        <v>70632260</v>
      </c>
      <c r="H78" s="125"/>
      <c r="I78" s="111"/>
      <c r="J78" s="83">
        <f>SUM(E78,G78,H78)</f>
        <v>115797676</v>
      </c>
      <c r="K78" s="118">
        <f>SUM([1]YC2017!AE$19)</f>
        <v>0.45158034024294863</v>
      </c>
      <c r="L78" s="118">
        <f>SUM([1]YC2017!AE$58)</f>
        <v>0.38752858929174405</v>
      </c>
      <c r="M78" s="119">
        <f>SUM([1]YC2017!AE$95)</f>
        <v>0</v>
      </c>
      <c r="N78" s="118">
        <f>SUM([1]YC2017!AE$32)</f>
        <v>2</v>
      </c>
      <c r="O78" s="118">
        <f>SUM([1]YC2017!AE$69)</f>
        <v>2</v>
      </c>
      <c r="P78" s="119">
        <f>SUM([1]YC2017!AE$106)</f>
        <v>0</v>
      </c>
      <c r="Q78" s="118">
        <f>SUM([1]YC2017!AE$45)</f>
        <v>0</v>
      </c>
      <c r="R78" s="118">
        <f>SUM([1]YC2017!AE$82)</f>
        <v>0</v>
      </c>
      <c r="S78" s="119">
        <f>SUM([1]YC2017!AE$117)</f>
        <v>0</v>
      </c>
      <c r="T78" s="104">
        <f>[1]DEBTLEVY!U148</f>
        <v>5.5655728118604229</v>
      </c>
      <c r="U78" s="104">
        <f>[1]DEBTLEVY!AY148</f>
        <v>0</v>
      </c>
    </row>
    <row r="79" spans="1:21" s="89" customFormat="1" ht="6.95" customHeight="1">
      <c r="B79" s="90"/>
      <c r="C79" s="90"/>
      <c r="D79" s="90"/>
      <c r="E79" s="91"/>
      <c r="F79" s="92"/>
      <c r="G79" s="91"/>
      <c r="H79" s="93"/>
      <c r="I79" s="94"/>
      <c r="J79" s="95"/>
      <c r="K79" s="96"/>
      <c r="L79" s="96"/>
      <c r="M79" s="97"/>
      <c r="N79" s="96"/>
      <c r="O79" s="96"/>
      <c r="P79" s="97"/>
      <c r="Q79" s="96"/>
      <c r="R79" s="96"/>
      <c r="S79" s="97"/>
      <c r="T79" s="98"/>
      <c r="U79" s="99"/>
    </row>
    <row r="80" spans="1:21" s="88" customFormat="1">
      <c r="A80" s="76" t="s">
        <v>103</v>
      </c>
      <c r="B80" s="134" t="s">
        <v>103</v>
      </c>
      <c r="C80" s="120" t="s">
        <v>104</v>
      </c>
      <c r="D80" s="101">
        <v>21718541</v>
      </c>
      <c r="E80" s="102">
        <f>D80</f>
        <v>21718541</v>
      </c>
      <c r="F80" s="101">
        <v>131311042</v>
      </c>
      <c r="G80" s="102">
        <f>F80</f>
        <v>131311042</v>
      </c>
      <c r="H80" s="117">
        <f>[1]YC2017!AF87</f>
        <v>362470145.52999997</v>
      </c>
      <c r="I80" s="111" t="s">
        <v>13</v>
      </c>
      <c r="J80" s="83">
        <f>SUM(E80,G80,H80)</f>
        <v>515499728.52999997</v>
      </c>
      <c r="K80" s="118">
        <f>SUM([1]YC2017!AF$19)</f>
        <v>0.25815501142715347</v>
      </c>
      <c r="L80" s="118">
        <f>SUM([1]YC2017!AF$58)</f>
        <v>0.5</v>
      </c>
      <c r="M80" s="119">
        <f>SUM([1]YC2017!AF$95)</f>
        <v>0.5</v>
      </c>
      <c r="N80" s="118">
        <f>SUM([1]YC2017!AF$32)</f>
        <v>1.9824372079690626</v>
      </c>
      <c r="O80" s="118">
        <f>SUM([1]YC2017!AF$69)</f>
        <v>2</v>
      </c>
      <c r="P80" s="119">
        <f>SUM([1]YC2017!AF$106)</f>
        <v>2</v>
      </c>
      <c r="Q80" s="118">
        <f>SUM([1]YC2017!AF$45)</f>
        <v>5.9473116239071873</v>
      </c>
      <c r="R80" s="118">
        <f>SUM([1]YC2017!AF$82)</f>
        <v>6</v>
      </c>
      <c r="S80" s="119">
        <f>SUM([1]YC2017!AF$117)</f>
        <v>6</v>
      </c>
      <c r="T80" s="104">
        <f>[1]DEBTLEVY!U66</f>
        <v>6.3357779831327132</v>
      </c>
      <c r="U80" s="87">
        <f>[1]DEBTLEVY!AY66</f>
        <v>0</v>
      </c>
    </row>
    <row r="81" spans="1:21" s="89" customFormat="1" ht="6.95" customHeight="1">
      <c r="B81" s="90"/>
      <c r="C81" s="90"/>
      <c r="D81" s="90"/>
      <c r="E81" s="91"/>
      <c r="F81" s="92"/>
      <c r="G81" s="91"/>
      <c r="H81" s="93"/>
      <c r="I81" s="94"/>
      <c r="J81" s="95"/>
      <c r="K81" s="96"/>
      <c r="L81" s="96"/>
      <c r="M81" s="97"/>
      <c r="N81" s="96"/>
      <c r="O81" s="96"/>
      <c r="P81" s="97"/>
      <c r="Q81" s="96"/>
      <c r="R81" s="96"/>
      <c r="S81" s="97"/>
      <c r="T81" s="98"/>
      <c r="U81" s="99"/>
    </row>
    <row r="82" spans="1:21" s="88" customFormat="1">
      <c r="A82" s="76" t="s">
        <v>105</v>
      </c>
      <c r="B82" s="112" t="s">
        <v>105</v>
      </c>
      <c r="C82" s="100" t="s">
        <v>106</v>
      </c>
      <c r="D82" s="101">
        <v>923191478</v>
      </c>
      <c r="E82" s="102">
        <f>D82</f>
        <v>923191478</v>
      </c>
      <c r="F82" s="101">
        <v>521592045</v>
      </c>
      <c r="G82" s="102">
        <f>F82</f>
        <v>521592045</v>
      </c>
      <c r="H82" s="117">
        <f>[1]YC2017!AG87</f>
        <v>49660580.689999998</v>
      </c>
      <c r="I82" s="111"/>
      <c r="J82" s="83">
        <f>SUM(E82,G82,H82)</f>
        <v>1494444103.6900001</v>
      </c>
      <c r="K82" s="118">
        <f>SUM([1]YC2017!AG$19)</f>
        <v>0.3200408557945526</v>
      </c>
      <c r="L82" s="118">
        <f>SUM([1]YC2017!AG$58)</f>
        <v>0.5</v>
      </c>
      <c r="M82" s="119">
        <f>SUM([1]YC2017!AG$95)</f>
        <v>0.5</v>
      </c>
      <c r="N82" s="118">
        <f>SUM([1]YC2017!AG$32)</f>
        <v>1.9561138168554264</v>
      </c>
      <c r="O82" s="118">
        <f>SUM([1]YC2017!AG$69)</f>
        <v>2</v>
      </c>
      <c r="P82" s="119">
        <f>SUM([1]YC2017!AG$106)</f>
        <v>2</v>
      </c>
      <c r="Q82" s="118">
        <f>SUM([1]YC2017!AG$45)</f>
        <v>0</v>
      </c>
      <c r="R82" s="118">
        <f>SUM([1]YC2017!AG$82)</f>
        <v>0</v>
      </c>
      <c r="S82" s="119">
        <f>SUM([1]YC2017!AG$117)</f>
        <v>0</v>
      </c>
      <c r="T82" s="104">
        <f>[1]DEBTLEVY!U124</f>
        <v>5.2565142781832863</v>
      </c>
      <c r="U82" s="87">
        <f>[1]DEBTLEVY!AY124</f>
        <v>2.1881761015162828</v>
      </c>
    </row>
    <row r="83" spans="1:21" s="89" customFormat="1" ht="6.95" customHeight="1">
      <c r="B83" s="90"/>
      <c r="C83" s="90"/>
      <c r="D83" s="90"/>
      <c r="E83" s="91"/>
      <c r="F83" s="92"/>
      <c r="G83" s="91"/>
      <c r="H83" s="93"/>
      <c r="I83" s="94"/>
      <c r="J83" s="95"/>
      <c r="K83" s="96"/>
      <c r="L83" s="96"/>
      <c r="M83" s="97"/>
      <c r="N83" s="96"/>
      <c r="O83" s="96"/>
      <c r="P83" s="97"/>
      <c r="Q83" s="96"/>
      <c r="R83" s="96"/>
      <c r="S83" s="97"/>
      <c r="T83" s="98"/>
      <c r="U83" s="99"/>
    </row>
    <row r="84" spans="1:21" s="88" customFormat="1">
      <c r="A84" s="76" t="s">
        <v>107</v>
      </c>
      <c r="B84" s="112" t="s">
        <v>107</v>
      </c>
      <c r="C84" s="100" t="s">
        <v>108</v>
      </c>
      <c r="D84" s="101">
        <v>3997223</v>
      </c>
      <c r="E84" s="102">
        <f>D84</f>
        <v>3997223</v>
      </c>
      <c r="F84" s="101">
        <v>12767065</v>
      </c>
      <c r="G84" s="102">
        <f>F84</f>
        <v>12767065</v>
      </c>
      <c r="H84" s="117">
        <f>[1]YC2017!AH87</f>
        <v>0</v>
      </c>
      <c r="I84" s="111"/>
      <c r="J84" s="83">
        <f>SUM(E84,G84,H84)</f>
        <v>16764288</v>
      </c>
      <c r="K84" s="118">
        <f>SUM([1]YC2017!AH$19)</f>
        <v>0.45693093398103657</v>
      </c>
      <c r="L84" s="118">
        <f>SUM([1]YC2017!AH$58)</f>
        <v>0.5</v>
      </c>
      <c r="M84" s="119">
        <f>SUM([1]YC2017!AH$95)</f>
        <v>0</v>
      </c>
      <c r="N84" s="118">
        <f>SUM([1]YC2017!AH$32)</f>
        <v>1.9409656685145673</v>
      </c>
      <c r="O84" s="118">
        <f>SUM([1]YC2017!AH$69)</f>
        <v>2</v>
      </c>
      <c r="P84" s="119">
        <f>SUM([1]YC2017!AH$106)</f>
        <v>0</v>
      </c>
      <c r="Q84" s="118">
        <f>SUM([1]YC2017!AH$45)</f>
        <v>0</v>
      </c>
      <c r="R84" s="118">
        <f>SUM([1]YC2017!AH$82)</f>
        <v>0</v>
      </c>
      <c r="S84" s="119">
        <f>SUM([1]YC2017!AH$117)</f>
        <v>0</v>
      </c>
      <c r="T84" s="104">
        <f>[1]DEBTLEVY!U113</f>
        <v>0</v>
      </c>
      <c r="U84" s="87">
        <f>[1]DEBTLEVY!AY113</f>
        <v>0</v>
      </c>
    </row>
    <row r="85" spans="1:21" s="89" customFormat="1" ht="6.95" customHeight="1">
      <c r="B85" s="90"/>
      <c r="C85" s="90"/>
      <c r="D85" s="90"/>
      <c r="E85" s="91"/>
      <c r="F85" s="92"/>
      <c r="G85" s="91"/>
      <c r="H85" s="93"/>
      <c r="I85" s="94"/>
      <c r="J85" s="95"/>
      <c r="K85" s="96"/>
      <c r="L85" s="96"/>
      <c r="M85" s="97"/>
      <c r="N85" s="96"/>
      <c r="O85" s="96"/>
      <c r="P85" s="97"/>
      <c r="Q85" s="96"/>
      <c r="R85" s="96"/>
      <c r="S85" s="97"/>
      <c r="T85" s="98"/>
      <c r="U85" s="99"/>
    </row>
    <row r="86" spans="1:21" s="88" customFormat="1">
      <c r="A86" s="76" t="s">
        <v>109</v>
      </c>
      <c r="B86" s="100" t="s">
        <v>109</v>
      </c>
      <c r="C86" s="100" t="s">
        <v>110</v>
      </c>
      <c r="D86" s="101">
        <v>16506674</v>
      </c>
      <c r="E86" s="102">
        <f>D86</f>
        <v>16506674</v>
      </c>
      <c r="F86" s="101">
        <v>68473824</v>
      </c>
      <c r="G86" s="102">
        <f>F86</f>
        <v>68473824</v>
      </c>
      <c r="H86" s="125"/>
      <c r="I86" s="111"/>
      <c r="J86" s="83">
        <f>SUM(E86,G86,H86)</f>
        <v>84980498</v>
      </c>
      <c r="K86" s="118">
        <f>SUM([1]YC2017!AI$19)</f>
        <v>0.41502736104672205</v>
      </c>
      <c r="L86" s="118">
        <f>SUM([1]YC2017!AI$58)</f>
        <v>0.37823417839035006</v>
      </c>
      <c r="M86" s="119">
        <f>SUM([1]YC2017!AI$95)</f>
        <v>0</v>
      </c>
      <c r="N86" s="118">
        <f>SUM([1]YC2017!AI$32)</f>
        <v>1.7500814501302782</v>
      </c>
      <c r="O86" s="118">
        <f>SUM([1]YC2017!AI$69)</f>
        <v>1.5943655512420005</v>
      </c>
      <c r="P86" s="119">
        <f>SUM([1]YC2017!AI$106)</f>
        <v>0</v>
      </c>
      <c r="Q86" s="118">
        <f>SUM([1]YC2017!AI$45)</f>
        <v>0</v>
      </c>
      <c r="R86" s="118">
        <f>SUM([1]YC2017!AI$82)</f>
        <v>0</v>
      </c>
      <c r="S86" s="119">
        <f>SUM([1]YC2017!AI$117)</f>
        <v>0</v>
      </c>
      <c r="T86" s="104">
        <f>[1]DEBTLEVY!U38</f>
        <v>4.7678132837280165</v>
      </c>
      <c r="U86" s="87">
        <f>[1]DEBTLEVY!AY38</f>
        <v>0</v>
      </c>
    </row>
    <row r="87" spans="1:21" s="89" customFormat="1" ht="6.95" customHeight="1">
      <c r="B87" s="90"/>
      <c r="C87" s="90"/>
      <c r="D87" s="90"/>
      <c r="E87" s="91"/>
      <c r="F87" s="92"/>
      <c r="G87" s="91"/>
      <c r="H87" s="93"/>
      <c r="I87" s="94"/>
      <c r="J87" s="95"/>
      <c r="K87" s="96"/>
      <c r="L87" s="96"/>
      <c r="M87" s="97"/>
      <c r="N87" s="96"/>
      <c r="O87" s="96"/>
      <c r="P87" s="97"/>
      <c r="Q87" s="96"/>
      <c r="R87" s="96"/>
      <c r="S87" s="97"/>
      <c r="T87" s="98"/>
      <c r="U87" s="99"/>
    </row>
    <row r="88" spans="1:21" s="88" customFormat="1">
      <c r="A88" s="76" t="s">
        <v>111</v>
      </c>
      <c r="B88" s="112" t="s">
        <v>111</v>
      </c>
      <c r="C88" s="100" t="s">
        <v>112</v>
      </c>
      <c r="D88" s="101">
        <v>455066517</v>
      </c>
      <c r="E88" s="102"/>
      <c r="F88" s="101">
        <v>377671876</v>
      </c>
      <c r="G88" s="102"/>
      <c r="H88" s="125"/>
      <c r="I88" s="111"/>
      <c r="J88" s="83"/>
      <c r="K88" s="118">
        <f>SUM([1]YC2017!AJ$19)</f>
        <v>0.31084821072385438</v>
      </c>
      <c r="L88" s="118">
        <f>SUM([1]YC2017!AJ$58)</f>
        <v>0.5</v>
      </c>
      <c r="M88" s="119">
        <f>SUM([1]YC2017!AJ$95)</f>
        <v>0</v>
      </c>
      <c r="N88" s="118">
        <f>SUM([1]YC2017!AJ$32)</f>
        <v>1.9331973874518071</v>
      </c>
      <c r="O88" s="118">
        <f>SUM([1]YC2017!AJ$69)</f>
        <v>2</v>
      </c>
      <c r="P88" s="119">
        <f>SUM([1]YC2017!AJ$106)</f>
        <v>0</v>
      </c>
      <c r="Q88" s="118">
        <f>SUM([1]YC2017!AJ$45)</f>
        <v>0</v>
      </c>
      <c r="R88" s="118">
        <f>SUM([1]YC2017!AJ$82)</f>
        <v>0</v>
      </c>
      <c r="S88" s="119">
        <f>SUM([1]YC2017!AJ$117)</f>
        <v>0</v>
      </c>
      <c r="T88" s="104">
        <f>[1]DEBTLEVY!$U$44</f>
        <v>11.934318294490376</v>
      </c>
      <c r="U88" s="87">
        <f>[1]DEBTLEVY!$AY$44</f>
        <v>2.2442405947496451</v>
      </c>
    </row>
    <row r="89" spans="1:21" s="88" customFormat="1">
      <c r="A89" s="76" t="s">
        <v>111</v>
      </c>
      <c r="B89" s="105"/>
      <c r="C89" s="77" t="s">
        <v>113</v>
      </c>
      <c r="D89" s="78">
        <v>31561231</v>
      </c>
      <c r="E89" s="107" t="s">
        <v>13</v>
      </c>
      <c r="F89" s="78">
        <v>21315727</v>
      </c>
      <c r="G89" s="107" t="s">
        <v>13</v>
      </c>
      <c r="H89" s="81"/>
      <c r="I89" s="111"/>
      <c r="J89" s="83" t="s">
        <v>13</v>
      </c>
      <c r="K89" s="84">
        <f>SUM([1]YC2017!AJ$19)</f>
        <v>0.31084821072385438</v>
      </c>
      <c r="L89" s="84">
        <f>SUM([1]YC2017!AJ$58)</f>
        <v>0.5</v>
      </c>
      <c r="M89" s="85">
        <f>SUM([1]YC2017!AJ$95)</f>
        <v>0</v>
      </c>
      <c r="N89" s="84">
        <f>SUM([1]YC2017!AJ$32)</f>
        <v>1.9331973874518071</v>
      </c>
      <c r="O89" s="84">
        <f>SUM([1]YC2017!AJ$69)</f>
        <v>2</v>
      </c>
      <c r="P89" s="85">
        <f>SUM([1]YC2017!AJ$106)</f>
        <v>0</v>
      </c>
      <c r="Q89" s="84">
        <f>SUM([1]YC2017!AJ$45)</f>
        <v>0</v>
      </c>
      <c r="R89" s="84">
        <f>SUM([1]YC2017!AJ$82)</f>
        <v>0</v>
      </c>
      <c r="S89" s="85">
        <f>SUM([1]YC2017!AJ$117)</f>
        <v>0</v>
      </c>
      <c r="T89" s="104">
        <f>[1]DEBTLEVY!$U$44</f>
        <v>11.934318294490376</v>
      </c>
      <c r="U89" s="87">
        <f>[1]DEBTLEVY!$AY$44</f>
        <v>2.2442405947496451</v>
      </c>
    </row>
    <row r="90" spans="1:21" s="88" customFormat="1">
      <c r="A90" s="76" t="s">
        <v>111</v>
      </c>
      <c r="B90" s="105"/>
      <c r="C90" s="106" t="s">
        <v>114</v>
      </c>
      <c r="D90" s="78">
        <v>50867542</v>
      </c>
      <c r="E90" s="107">
        <f>SUM(D88:D90)</f>
        <v>537495290</v>
      </c>
      <c r="F90" s="78">
        <v>22441723</v>
      </c>
      <c r="G90" s="107">
        <f>SUM(F88:F90)</f>
        <v>421429326</v>
      </c>
      <c r="H90" s="81"/>
      <c r="I90" s="111"/>
      <c r="J90" s="83">
        <f>SUM(E90,G90,H90)</f>
        <v>958924616</v>
      </c>
      <c r="K90" s="84">
        <f>SUM([1]YC2017!AJ$19)</f>
        <v>0.31084821072385438</v>
      </c>
      <c r="L90" s="84">
        <f>SUM([1]YC2017!AJ$58)</f>
        <v>0.5</v>
      </c>
      <c r="M90" s="85">
        <f>SUM([1]YC2017!AJ$95)</f>
        <v>0</v>
      </c>
      <c r="N90" s="84">
        <f>SUM([1]YC2017!AJ$32)</f>
        <v>1.9331973874518071</v>
      </c>
      <c r="O90" s="84">
        <f>SUM([1]YC2017!AJ$69)</f>
        <v>2</v>
      </c>
      <c r="P90" s="85">
        <f>SUM([1]YC2017!AJ$106)</f>
        <v>0</v>
      </c>
      <c r="Q90" s="84">
        <f>SUM([1]YC2017!AJ$45)</f>
        <v>0</v>
      </c>
      <c r="R90" s="84">
        <f>SUM([1]YC2017!AJ$82)</f>
        <v>0</v>
      </c>
      <c r="S90" s="85">
        <f>SUM([1]YC2017!AJ$117)</f>
        <v>0</v>
      </c>
      <c r="T90" s="104">
        <f>[1]DEBTLEVY!$U$44</f>
        <v>11.934318294490376</v>
      </c>
      <c r="U90" s="87">
        <f>[1]DEBTLEVY!$AY$44</f>
        <v>2.2442405947496451</v>
      </c>
    </row>
    <row r="91" spans="1:21" s="89" customFormat="1" ht="6.95" customHeight="1">
      <c r="B91" s="90"/>
      <c r="C91" s="90"/>
      <c r="D91" s="90"/>
      <c r="E91" s="91"/>
      <c r="F91" s="92"/>
      <c r="G91" s="91"/>
      <c r="H91" s="93"/>
      <c r="I91" s="94"/>
      <c r="J91" s="95"/>
      <c r="K91" s="96"/>
      <c r="L91" s="96"/>
      <c r="M91" s="97"/>
      <c r="N91" s="96"/>
      <c r="O91" s="96"/>
      <c r="P91" s="97"/>
      <c r="Q91" s="96"/>
      <c r="R91" s="96"/>
      <c r="S91" s="97"/>
      <c r="T91" s="98"/>
      <c r="U91" s="99"/>
    </row>
    <row r="92" spans="1:21" s="88" customFormat="1">
      <c r="A92" s="76" t="s">
        <v>115</v>
      </c>
      <c r="B92" s="100" t="s">
        <v>116</v>
      </c>
      <c r="C92" s="100" t="s">
        <v>117</v>
      </c>
      <c r="D92" s="101">
        <v>268295089</v>
      </c>
      <c r="E92" s="102">
        <f>D92</f>
        <v>268295089</v>
      </c>
      <c r="F92" s="101">
        <v>577279399</v>
      </c>
      <c r="G92" s="102">
        <f>F92</f>
        <v>577279399</v>
      </c>
      <c r="H92" s="117">
        <f>[1]YC2017!AK87</f>
        <v>215010.6</v>
      </c>
      <c r="I92" s="111"/>
      <c r="J92" s="83">
        <f>SUM(E92,G92,H92)</f>
        <v>845789498.60000002</v>
      </c>
      <c r="K92" s="118">
        <f>SUM([1]YC2017!AK$19)</f>
        <v>0.2826897685312531</v>
      </c>
      <c r="L92" s="118">
        <f>SUM([1]YC2017!AK$58)</f>
        <v>0.5</v>
      </c>
      <c r="M92" s="119">
        <f>SUM([1]YC2017!AK$95)</f>
        <v>0.5</v>
      </c>
      <c r="N92" s="118">
        <f>SUM([1]YC2017!AK$32)</f>
        <v>2</v>
      </c>
      <c r="O92" s="118">
        <f>SUM([1]YC2017!AK$69)</f>
        <v>2</v>
      </c>
      <c r="P92" s="119">
        <f>SUM([1]YC2017!AK$106)</f>
        <v>2</v>
      </c>
      <c r="Q92" s="118">
        <f>SUM([1]YC2017!AK$45)</f>
        <v>0</v>
      </c>
      <c r="R92" s="118">
        <f>SUM([1]YC2017!AK$82)</f>
        <v>0</v>
      </c>
      <c r="S92" s="119">
        <f>SUM([1]YC2017!AK$117)</f>
        <v>0</v>
      </c>
      <c r="T92" s="104">
        <f>[1]DEBTLEVY!U85</f>
        <v>8.3099382103535859</v>
      </c>
      <c r="U92" s="87">
        <f>[1]DEBTLEVY!AY85</f>
        <v>0</v>
      </c>
    </row>
    <row r="93" spans="1:21" s="89" customFormat="1" ht="6.95" customHeight="1">
      <c r="B93" s="90"/>
      <c r="C93" s="90"/>
      <c r="D93" s="90"/>
      <c r="E93" s="91"/>
      <c r="F93" s="92"/>
      <c r="G93" s="91"/>
      <c r="H93" s="93"/>
      <c r="I93" s="94"/>
      <c r="J93" s="95"/>
      <c r="K93" s="96"/>
      <c r="L93" s="96"/>
      <c r="M93" s="97"/>
      <c r="N93" s="96"/>
      <c r="O93" s="96"/>
      <c r="P93" s="97"/>
      <c r="Q93" s="96"/>
      <c r="R93" s="96"/>
      <c r="S93" s="97"/>
      <c r="T93" s="98"/>
      <c r="U93" s="99"/>
    </row>
    <row r="94" spans="1:21" s="88" customFormat="1">
      <c r="A94" s="76" t="s">
        <v>118</v>
      </c>
      <c r="B94" s="112" t="s">
        <v>118</v>
      </c>
      <c r="C94" s="100" t="s">
        <v>119</v>
      </c>
      <c r="D94" s="101">
        <v>2655919</v>
      </c>
      <c r="E94" s="102"/>
      <c r="F94" s="101">
        <v>5952799</v>
      </c>
      <c r="G94" s="102"/>
      <c r="H94" s="125"/>
      <c r="I94" s="111"/>
      <c r="J94" s="83"/>
      <c r="K94" s="118">
        <f>SUM([1]YC2017!AL$19)</f>
        <v>0.45511763313285319</v>
      </c>
      <c r="L94" s="118">
        <f>SUM([1]YC2017!AL$58)</f>
        <v>0.5</v>
      </c>
      <c r="M94" s="119">
        <f>SUM([1]YC2017!AL$95)</f>
        <v>0</v>
      </c>
      <c r="N94" s="118">
        <f>SUM([1]YC2017!AL$32)</f>
        <v>2</v>
      </c>
      <c r="O94" s="118">
        <f>SUM([1]YC2017!AL$69)</f>
        <v>2</v>
      </c>
      <c r="P94" s="119">
        <f>SUM([1]YC2017!AL$106)</f>
        <v>0</v>
      </c>
      <c r="Q94" s="118">
        <f>SUM([1]YC2017!AL$45)</f>
        <v>0</v>
      </c>
      <c r="R94" s="118">
        <f>SUM([1]YC2017!AL$82)</f>
        <v>0</v>
      </c>
      <c r="S94" s="119">
        <f>SUM([1]YC2017!AL$117)</f>
        <v>0</v>
      </c>
      <c r="T94" s="104">
        <f>[1]DEBTLEVY!$U$36</f>
        <v>5.8174473194305714</v>
      </c>
      <c r="U94" s="87">
        <f>[1]DEBTLEVY!$AY$36</f>
        <v>0</v>
      </c>
    </row>
    <row r="95" spans="1:21" s="88" customFormat="1">
      <c r="A95" s="76" t="s">
        <v>118</v>
      </c>
      <c r="B95" s="105"/>
      <c r="C95" s="77" t="s">
        <v>120</v>
      </c>
      <c r="D95" s="78">
        <v>343759</v>
      </c>
      <c r="E95" s="107">
        <f>SUM(D94:D95)</f>
        <v>2999678</v>
      </c>
      <c r="F95" s="78">
        <v>819965</v>
      </c>
      <c r="G95" s="107">
        <f>SUM(F94:F95)</f>
        <v>6772764</v>
      </c>
      <c r="H95" s="81"/>
      <c r="I95" s="111"/>
      <c r="J95" s="83">
        <f>SUM(E95,G95,H95)</f>
        <v>9772442</v>
      </c>
      <c r="K95" s="84">
        <f>SUM([1]YC2017!AL$19)</f>
        <v>0.45511763313285319</v>
      </c>
      <c r="L95" s="84">
        <f>SUM([1]YC2017!AL$58)</f>
        <v>0.5</v>
      </c>
      <c r="M95" s="85">
        <f>SUM([1]YC2017!AL$95)</f>
        <v>0</v>
      </c>
      <c r="N95" s="84">
        <f>SUM([1]YC2017!AL$32)</f>
        <v>2</v>
      </c>
      <c r="O95" s="84">
        <f>SUM([1]YC2017!AL$69)</f>
        <v>2</v>
      </c>
      <c r="P95" s="85">
        <f>SUM([1]YC2017!AL$106)</f>
        <v>0</v>
      </c>
      <c r="Q95" s="84">
        <f>SUM([1]YC2017!AL$45)</f>
        <v>0</v>
      </c>
      <c r="R95" s="84">
        <f>SUM([1]YC2017!AL$82)</f>
        <v>0</v>
      </c>
      <c r="S95" s="85">
        <f>SUM([1]YC2017!AL$117)</f>
        <v>0</v>
      </c>
      <c r="T95" s="104">
        <f>[1]DEBTLEVY!$U$36</f>
        <v>5.8174473194305714</v>
      </c>
      <c r="U95" s="87">
        <f>[1]DEBTLEVY!$AY$36</f>
        <v>0</v>
      </c>
    </row>
    <row r="96" spans="1:21" s="89" customFormat="1" ht="6.95" customHeight="1">
      <c r="B96" s="90"/>
      <c r="C96" s="90"/>
      <c r="D96" s="90"/>
      <c r="E96" s="91"/>
      <c r="F96" s="92"/>
      <c r="G96" s="91"/>
      <c r="H96" s="93"/>
      <c r="I96" s="94"/>
      <c r="J96" s="95"/>
      <c r="K96" s="96"/>
      <c r="L96" s="96"/>
      <c r="M96" s="97"/>
      <c r="N96" s="96"/>
      <c r="O96" s="96"/>
      <c r="P96" s="97"/>
      <c r="Q96" s="96"/>
      <c r="R96" s="96"/>
      <c r="S96" s="97"/>
      <c r="T96" s="98"/>
      <c r="U96" s="99"/>
    </row>
    <row r="97" spans="1:21" s="88" customFormat="1">
      <c r="A97" s="76" t="s">
        <v>121</v>
      </c>
      <c r="B97" s="100" t="s">
        <v>122</v>
      </c>
      <c r="C97" s="100" t="s">
        <v>123</v>
      </c>
      <c r="D97" s="101">
        <v>126027873</v>
      </c>
      <c r="E97" s="102">
        <f>D97</f>
        <v>126027873</v>
      </c>
      <c r="F97" s="101">
        <v>192945451</v>
      </c>
      <c r="G97" s="102">
        <f>F97</f>
        <v>192945451</v>
      </c>
      <c r="H97" s="125"/>
      <c r="I97" s="111"/>
      <c r="J97" s="83">
        <f>SUM(E97,G97,H97)</f>
        <v>318973324</v>
      </c>
      <c r="K97" s="118">
        <f>SUM([1]YC2017!AM$19)</f>
        <v>0.37138340949511939</v>
      </c>
      <c r="L97" s="118">
        <f>SUM([1]YC2017!AM$58)</f>
        <v>0.5</v>
      </c>
      <c r="M97" s="119">
        <f>SUM([1]YC2017!AM$95)</f>
        <v>0</v>
      </c>
      <c r="N97" s="118">
        <f>SUM([1]YC2017!AM$32)</f>
        <v>2</v>
      </c>
      <c r="O97" s="118">
        <f>SUM([1]YC2017!AM$69)</f>
        <v>2</v>
      </c>
      <c r="P97" s="119">
        <f>SUM([1]YC2017!AM$106)</f>
        <v>0</v>
      </c>
      <c r="Q97" s="118">
        <f>SUM([1]YC2017!AM$45)</f>
        <v>0</v>
      </c>
      <c r="R97" s="118">
        <f>SUM([1]YC2017!AM$82)</f>
        <v>0</v>
      </c>
      <c r="S97" s="119">
        <f>SUM([1]YC2017!AM$117)</f>
        <v>0</v>
      </c>
      <c r="T97" s="104">
        <f>[1]DEBTLEVY!U21</f>
        <v>8.50280618003878</v>
      </c>
      <c r="U97" s="87">
        <f>[1]DEBTLEVY!AY21</f>
        <v>1.0567222265565548</v>
      </c>
    </row>
    <row r="98" spans="1:21" s="89" customFormat="1" ht="6.95" customHeight="1">
      <c r="B98" s="90"/>
      <c r="C98" s="90"/>
      <c r="D98" s="90"/>
      <c r="E98" s="91"/>
      <c r="F98" s="92"/>
      <c r="G98" s="91"/>
      <c r="H98" s="93"/>
      <c r="I98" s="94"/>
      <c r="J98" s="95"/>
      <c r="K98" s="96"/>
      <c r="L98" s="96"/>
      <c r="M98" s="97"/>
      <c r="N98" s="96"/>
      <c r="O98" s="96"/>
      <c r="P98" s="97"/>
      <c r="Q98" s="96"/>
      <c r="R98" s="96"/>
      <c r="S98" s="97"/>
      <c r="T98" s="98"/>
      <c r="U98" s="99"/>
    </row>
    <row r="99" spans="1:21" s="88" customFormat="1">
      <c r="A99" s="76" t="s">
        <v>124</v>
      </c>
      <c r="B99" s="112" t="s">
        <v>124</v>
      </c>
      <c r="C99" s="100" t="s">
        <v>125</v>
      </c>
      <c r="D99" s="101">
        <v>12450797</v>
      </c>
      <c r="E99" s="102">
        <f>D99</f>
        <v>12450797</v>
      </c>
      <c r="F99" s="101">
        <v>23614011</v>
      </c>
      <c r="G99" s="102">
        <f>F99</f>
        <v>23614011</v>
      </c>
      <c r="H99" s="117">
        <f>[1]YC2017!AN87</f>
        <v>950856.71</v>
      </c>
      <c r="I99" s="111"/>
      <c r="J99" s="83">
        <f>SUM(E99,G99,H99)</f>
        <v>37015664.710000001</v>
      </c>
      <c r="K99" s="118">
        <f>SUM([1]YC2017!AN$19)</f>
        <v>0.29709287186497313</v>
      </c>
      <c r="L99" s="118">
        <f>SUM([1]YC2017!AN$58)</f>
        <v>0.5</v>
      </c>
      <c r="M99" s="119">
        <f>SUM([1]YC2017!AN$95)</f>
        <v>0.5</v>
      </c>
      <c r="N99" s="118">
        <f>SUM([1]YC2017!AN$32)</f>
        <v>1.8222527615532553</v>
      </c>
      <c r="O99" s="118">
        <f>SUM([1]YC2017!AN$69)</f>
        <v>2</v>
      </c>
      <c r="P99" s="119">
        <f>SUM([1]YC2017!AN$106)</f>
        <v>2</v>
      </c>
      <c r="Q99" s="118">
        <f>SUM([1]YC2017!AN$45)</f>
        <v>0</v>
      </c>
      <c r="R99" s="118">
        <f>SUM([1]YC2017!AN$82)</f>
        <v>0</v>
      </c>
      <c r="S99" s="119">
        <f>SUM([1]YC2017!AN$117)</f>
        <v>0</v>
      </c>
      <c r="T99" s="104">
        <f>[1]DEBTLEVY!U17</f>
        <v>5.1857314238905525</v>
      </c>
      <c r="U99" s="87">
        <f>[1]DEBTLEVY!AY17</f>
        <v>0</v>
      </c>
    </row>
    <row r="100" spans="1:21" s="89" customFormat="1" ht="6.95" customHeight="1">
      <c r="B100" s="90"/>
      <c r="C100" s="90"/>
      <c r="D100" s="90"/>
      <c r="E100" s="91"/>
      <c r="F100" s="92"/>
      <c r="G100" s="91"/>
      <c r="H100" s="93"/>
      <c r="I100" s="94"/>
      <c r="J100" s="95"/>
      <c r="K100" s="96"/>
      <c r="L100" s="96"/>
      <c r="M100" s="97"/>
      <c r="N100" s="96"/>
      <c r="O100" s="96"/>
      <c r="P100" s="97"/>
      <c r="Q100" s="96"/>
      <c r="R100" s="96"/>
      <c r="S100" s="97"/>
      <c r="T100" s="98"/>
      <c r="U100" s="99"/>
    </row>
    <row r="101" spans="1:21" s="88" customFormat="1">
      <c r="A101" s="76" t="s">
        <v>126</v>
      </c>
      <c r="B101" s="112" t="s">
        <v>126</v>
      </c>
      <c r="C101" s="100" t="s">
        <v>127</v>
      </c>
      <c r="D101" s="101">
        <v>30867111</v>
      </c>
      <c r="E101" s="102">
        <f>D101</f>
        <v>30867111</v>
      </c>
      <c r="F101" s="101">
        <v>51379665</v>
      </c>
      <c r="G101" s="102">
        <f>F101</f>
        <v>51379665</v>
      </c>
      <c r="H101" s="125"/>
      <c r="I101" s="111"/>
      <c r="J101" s="83">
        <f>SUM(E101,G101,H101)</f>
        <v>82246776</v>
      </c>
      <c r="K101" s="118">
        <f>SUM([1]YC2017!AO$19)</f>
        <v>0.3639173589498842</v>
      </c>
      <c r="L101" s="118">
        <f>SUM([1]YC2017!AO$58)</f>
        <v>0.49881330521682316</v>
      </c>
      <c r="M101" s="119">
        <f>SUM([1]YC2017!AO$95)</f>
        <v>0</v>
      </c>
      <c r="N101" s="118">
        <f>SUM([1]YC2017!AO$32)</f>
        <v>2</v>
      </c>
      <c r="O101" s="118">
        <f>SUM([1]YC2017!AO$69)</f>
        <v>2</v>
      </c>
      <c r="P101" s="119">
        <f>SUM([1]YC2017!AO$106)</f>
        <v>0</v>
      </c>
      <c r="Q101" s="118">
        <f>SUM([1]YC2017!AO$45)</f>
        <v>0</v>
      </c>
      <c r="R101" s="118">
        <f>SUM([1]YC2017!AO$82)</f>
        <v>0</v>
      </c>
      <c r="S101" s="119">
        <f>SUM([1]YC2017!AO$117)</f>
        <v>0</v>
      </c>
      <c r="T101" s="104">
        <f>[1]DEBTLEVY!U41</f>
        <v>10.360222010921781</v>
      </c>
      <c r="U101" s="87">
        <f>[1]DEBTLEVY!AY41</f>
        <v>0</v>
      </c>
    </row>
    <row r="102" spans="1:21" s="89" customFormat="1" ht="6.95" customHeight="1">
      <c r="B102" s="90"/>
      <c r="C102" s="90"/>
      <c r="D102" s="90"/>
      <c r="E102" s="91"/>
      <c r="F102" s="92"/>
      <c r="G102" s="91"/>
      <c r="H102" s="93"/>
      <c r="I102" s="94"/>
      <c r="J102" s="95"/>
      <c r="K102" s="96"/>
      <c r="L102" s="96"/>
      <c r="M102" s="97"/>
      <c r="N102" s="96"/>
      <c r="O102" s="96"/>
      <c r="P102" s="97"/>
      <c r="Q102" s="96"/>
      <c r="R102" s="96"/>
      <c r="S102" s="97"/>
      <c r="T102" s="98"/>
      <c r="U102" s="99"/>
    </row>
    <row r="103" spans="1:21" s="88" customFormat="1">
      <c r="A103" s="76" t="s">
        <v>128</v>
      </c>
      <c r="B103" s="148" t="s">
        <v>128</v>
      </c>
      <c r="C103" s="149" t="s">
        <v>129</v>
      </c>
      <c r="D103" s="150">
        <v>431543626</v>
      </c>
      <c r="E103" s="151">
        <f>D103</f>
        <v>431543626</v>
      </c>
      <c r="F103" s="150">
        <v>504046037</v>
      </c>
      <c r="G103" s="151">
        <f>F103</f>
        <v>504046037</v>
      </c>
      <c r="H103" s="117">
        <f>[1]YC2017!AP87</f>
        <v>414349344.47999996</v>
      </c>
      <c r="I103" s="152"/>
      <c r="J103" s="153">
        <f>SUM(E103,G103,H103)</f>
        <v>1349939007.48</v>
      </c>
      <c r="K103" s="154">
        <f>SUM([1]YC2017!AP$19)</f>
        <v>0.25204098766604238</v>
      </c>
      <c r="L103" s="154">
        <f>SUM([1]YC2017!AP$58)</f>
        <v>0.5</v>
      </c>
      <c r="M103" s="155">
        <f>SUM([1]YC2017!AP$95)</f>
        <v>0.5</v>
      </c>
      <c r="N103" s="154">
        <f>SUM([1]YC2017!AP$32)</f>
        <v>1.9507175072206639</v>
      </c>
      <c r="O103" s="154">
        <f>SUM([1]YC2017!AP$69)</f>
        <v>2</v>
      </c>
      <c r="P103" s="155">
        <f>SUM([1]YC2017!AP$106)</f>
        <v>2</v>
      </c>
      <c r="Q103" s="154">
        <f>SUM([1]YC2017!AP$45)</f>
        <v>3.9014350144413279</v>
      </c>
      <c r="R103" s="154">
        <f>SUM([1]YC2017!AP$82)</f>
        <v>4</v>
      </c>
      <c r="S103" s="155">
        <f>SUM([1]YC2017!AP$117)</f>
        <v>4</v>
      </c>
      <c r="T103" s="156">
        <f>[1]DEBTLEVY!U67</f>
        <v>5.837326187790012</v>
      </c>
      <c r="U103" s="157">
        <f>[1]DEBTLEVY!AY67</f>
        <v>0</v>
      </c>
    </row>
    <row r="104" spans="1:21" s="89" customFormat="1" ht="6.95" customHeight="1">
      <c r="B104" s="90"/>
      <c r="C104" s="90"/>
      <c r="D104" s="90"/>
      <c r="E104" s="91"/>
      <c r="F104" s="92"/>
      <c r="G104" s="91"/>
      <c r="H104" s="93"/>
      <c r="I104" s="94"/>
      <c r="J104" s="95"/>
      <c r="K104" s="96"/>
      <c r="L104" s="96"/>
      <c r="M104" s="97"/>
      <c r="N104" s="96"/>
      <c r="O104" s="96"/>
      <c r="P104" s="97"/>
      <c r="Q104" s="96"/>
      <c r="R104" s="96"/>
      <c r="S104" s="97"/>
      <c r="T104" s="98"/>
      <c r="U104" s="99"/>
    </row>
    <row r="105" spans="1:21" s="76" customFormat="1">
      <c r="A105" s="76" t="s">
        <v>130</v>
      </c>
      <c r="B105" s="158" t="s">
        <v>130</v>
      </c>
      <c r="C105" s="159" t="s">
        <v>131</v>
      </c>
      <c r="D105" s="150">
        <v>18789203</v>
      </c>
      <c r="E105" s="151">
        <f>D105</f>
        <v>18789203</v>
      </c>
      <c r="F105" s="150">
        <v>16729523</v>
      </c>
      <c r="G105" s="151">
        <f>F105</f>
        <v>16729523</v>
      </c>
      <c r="H105" s="160"/>
      <c r="I105" s="152"/>
      <c r="J105" s="153">
        <f>SUM(E105,G105,H105)</f>
        <v>35518726</v>
      </c>
      <c r="K105" s="154">
        <f>SUM([1]YC2017!AQ$19)</f>
        <v>0.47205674606544717</v>
      </c>
      <c r="L105" s="154">
        <f>SUM([1]YC2017!AQ$58)</f>
        <v>0.5</v>
      </c>
      <c r="M105" s="155">
        <f>SUM([1]YC2017!AQ$95)</f>
        <v>0</v>
      </c>
      <c r="N105" s="154">
        <f>SUM([1]YC2017!AQ$32)</f>
        <v>2</v>
      </c>
      <c r="O105" s="154">
        <f>SUM([1]YC2017!AQ$69)</f>
        <v>2</v>
      </c>
      <c r="P105" s="155">
        <f>SUM([1]YC2017!AQ$106)</f>
        <v>0</v>
      </c>
      <c r="Q105" s="154">
        <f>SUM([1]YC2017!AQ$45)</f>
        <v>0</v>
      </c>
      <c r="R105" s="154">
        <f>SUM([1]YC2017!AQ$82)</f>
        <v>0</v>
      </c>
      <c r="S105" s="155">
        <f>SUM([1]YC2017!AQ$117)</f>
        <v>0</v>
      </c>
      <c r="T105" s="156">
        <f>[1]DEBTLEVY!U78</f>
        <v>6.873750942412447</v>
      </c>
      <c r="U105" s="157">
        <f>[1]DEBTLEVY!AY78</f>
        <v>0</v>
      </c>
    </row>
    <row r="106" spans="1:21" s="89" customFormat="1" ht="6.95" customHeight="1">
      <c r="B106" s="90"/>
      <c r="C106" s="90"/>
      <c r="D106" s="90"/>
      <c r="E106" s="91"/>
      <c r="F106" s="92"/>
      <c r="G106" s="91"/>
      <c r="H106" s="93"/>
      <c r="I106" s="94"/>
      <c r="J106" s="95"/>
      <c r="K106" s="96"/>
      <c r="L106" s="96"/>
      <c r="M106" s="97"/>
      <c r="N106" s="96"/>
      <c r="O106" s="96"/>
      <c r="P106" s="97"/>
      <c r="Q106" s="96"/>
      <c r="R106" s="96"/>
      <c r="S106" s="97"/>
      <c r="T106" s="98"/>
      <c r="U106" s="99"/>
    </row>
    <row r="107" spans="1:21" s="88" customFormat="1">
      <c r="A107" s="76" t="s">
        <v>132</v>
      </c>
      <c r="B107" s="112" t="s">
        <v>132</v>
      </c>
      <c r="C107" s="100" t="s">
        <v>133</v>
      </c>
      <c r="D107" s="101">
        <v>2159561</v>
      </c>
      <c r="E107" s="102"/>
      <c r="F107" s="101">
        <v>6088694</v>
      </c>
      <c r="G107" s="102"/>
      <c r="H107" s="125"/>
      <c r="I107" s="111"/>
      <c r="J107" s="83"/>
      <c r="K107" s="118">
        <f>SUM([1]YC2017!AR$19)</f>
        <v>0.40039811760701749</v>
      </c>
      <c r="L107" s="118">
        <f>SUM([1]YC2017!AR$58)</f>
        <v>0.41868883438134225</v>
      </c>
      <c r="M107" s="119">
        <f>SUM([1]YC2017!AR$95)</f>
        <v>0</v>
      </c>
      <c r="N107" s="118">
        <f>SUM([1]YC2017!AR$32)</f>
        <v>2</v>
      </c>
      <c r="O107" s="118">
        <f>SUM([1]YC2017!AR$69)</f>
        <v>2</v>
      </c>
      <c r="P107" s="119">
        <f>SUM([1]YC2017!AR$106)</f>
        <v>0</v>
      </c>
      <c r="Q107" s="118">
        <f>SUM([1]YC2017!AR$45)</f>
        <v>0</v>
      </c>
      <c r="R107" s="118">
        <f>SUM([1]YC2017!AR$82)</f>
        <v>0</v>
      </c>
      <c r="S107" s="119">
        <f>SUM([1]YC2017!AR$117)</f>
        <v>0</v>
      </c>
      <c r="T107" s="104">
        <f>[1]DEBTLEVY!$U$98</f>
        <v>3.7035048701127455</v>
      </c>
      <c r="U107" s="87">
        <f>[1]DEBTLEVY!$AY$98</f>
        <v>0</v>
      </c>
    </row>
    <row r="108" spans="1:21" s="88" customFormat="1">
      <c r="A108" s="76" t="s">
        <v>132</v>
      </c>
      <c r="B108" s="105"/>
      <c r="C108" s="77" t="s">
        <v>134</v>
      </c>
      <c r="D108" s="78">
        <v>266740</v>
      </c>
      <c r="E108" s="107">
        <f>SUM(D107:D108)</f>
        <v>2426301</v>
      </c>
      <c r="F108" s="78">
        <v>7310430</v>
      </c>
      <c r="G108" s="107">
        <f>SUM(F107:F108)</f>
        <v>13399124</v>
      </c>
      <c r="H108" s="81"/>
      <c r="I108" s="111"/>
      <c r="J108" s="83">
        <f>SUM(E108,G108,H108)</f>
        <v>15825425</v>
      </c>
      <c r="K108" s="84">
        <f>SUM([1]YC2017!AR$19)</f>
        <v>0.40039811760701749</v>
      </c>
      <c r="L108" s="84">
        <f>SUM([1]YC2017!AR$58)</f>
        <v>0.41868883438134225</v>
      </c>
      <c r="M108" s="85">
        <f>SUM([1]YC2017!AR$95)</f>
        <v>0</v>
      </c>
      <c r="N108" s="84">
        <f>SUM([1]YC2017!AR$32)</f>
        <v>2</v>
      </c>
      <c r="O108" s="84">
        <f>SUM([1]YC2017!AR$69)</f>
        <v>2</v>
      </c>
      <c r="P108" s="85">
        <f>SUM([1]YC2017!AR$106)</f>
        <v>0</v>
      </c>
      <c r="Q108" s="84">
        <f>SUM([1]YC2017!AR$45)</f>
        <v>0</v>
      </c>
      <c r="R108" s="84">
        <f>SUM([1]YC2017!AR$82)</f>
        <v>0</v>
      </c>
      <c r="S108" s="85">
        <f>SUM([1]YC2017!AR$117)</f>
        <v>0</v>
      </c>
      <c r="T108" s="86">
        <f>[1]DEBTLEVY!$U$98</f>
        <v>3.7035048701127455</v>
      </c>
      <c r="U108" s="87">
        <f>[1]DEBTLEVY!$AY$98</f>
        <v>0</v>
      </c>
    </row>
    <row r="109" spans="1:21" s="89" customFormat="1" ht="6.95" customHeight="1">
      <c r="B109" s="90"/>
      <c r="C109" s="90"/>
      <c r="D109" s="90"/>
      <c r="E109" s="91"/>
      <c r="F109" s="92"/>
      <c r="G109" s="91"/>
      <c r="H109" s="93"/>
      <c r="I109" s="94"/>
      <c r="J109" s="95"/>
      <c r="K109" s="96"/>
      <c r="L109" s="96"/>
      <c r="M109" s="97"/>
      <c r="N109" s="96"/>
      <c r="O109" s="96"/>
      <c r="P109" s="97"/>
      <c r="Q109" s="96"/>
      <c r="R109" s="96"/>
      <c r="S109" s="97"/>
      <c r="T109" s="98"/>
      <c r="U109" s="99"/>
    </row>
    <row r="110" spans="1:21" s="88" customFormat="1">
      <c r="A110" s="76" t="s">
        <v>135</v>
      </c>
      <c r="B110" s="134" t="s">
        <v>135</v>
      </c>
      <c r="C110" s="120" t="s">
        <v>136</v>
      </c>
      <c r="D110" s="101">
        <v>11522077</v>
      </c>
      <c r="E110" s="102">
        <f>D110</f>
        <v>11522077</v>
      </c>
      <c r="F110" s="101">
        <v>217926086</v>
      </c>
      <c r="G110" s="102">
        <f>F110</f>
        <v>217926086</v>
      </c>
      <c r="H110" s="113">
        <f>[1]YC2017!AS87</f>
        <v>792068419.79999995</v>
      </c>
      <c r="I110" s="111"/>
      <c r="J110" s="83">
        <f>SUM(E110,G110,H110)</f>
        <v>1021516582.8</v>
      </c>
      <c r="K110" s="118">
        <f>SUM([1]YC2017!AS$19)</f>
        <v>0.38167279692208717</v>
      </c>
      <c r="L110" s="118">
        <f>SUM([1]YC2017!AS$58)</f>
        <v>0.5</v>
      </c>
      <c r="M110" s="119">
        <f>SUM([1]YC2017!AS$95)</f>
        <v>0.5</v>
      </c>
      <c r="N110" s="118">
        <f>SUM([1]YC2017!AS$32)</f>
        <v>2</v>
      </c>
      <c r="O110" s="118">
        <f>SUM([1]YC2017!AS$69)</f>
        <v>2</v>
      </c>
      <c r="P110" s="119">
        <f>SUM([1]YC2017!AS$106)</f>
        <v>2</v>
      </c>
      <c r="Q110" s="118">
        <f>SUM([1]YC2017!AS$45)</f>
        <v>0</v>
      </c>
      <c r="R110" s="118">
        <f>SUM([1]YC2017!AS$82)</f>
        <v>0</v>
      </c>
      <c r="S110" s="119">
        <f>SUM([1]YC2017!AS$117)</f>
        <v>0</v>
      </c>
      <c r="T110" s="104">
        <f>[1]DEBTLEVY!U68</f>
        <v>3.6263402922184955</v>
      </c>
      <c r="U110" s="87">
        <f>[1]DEBTLEVY!AY68</f>
        <v>0</v>
      </c>
    </row>
    <row r="111" spans="1:21" s="89" customFormat="1" ht="6.95" customHeight="1">
      <c r="B111" s="90"/>
      <c r="C111" s="90"/>
      <c r="D111" s="90"/>
      <c r="E111" s="91"/>
      <c r="F111" s="92"/>
      <c r="G111" s="91"/>
      <c r="H111" s="93"/>
      <c r="I111" s="94"/>
      <c r="J111" s="95"/>
      <c r="K111" s="96"/>
      <c r="L111" s="96"/>
      <c r="M111" s="97"/>
      <c r="N111" s="96"/>
      <c r="O111" s="96"/>
      <c r="P111" s="97"/>
      <c r="Q111" s="96"/>
      <c r="R111" s="96"/>
      <c r="S111" s="97"/>
      <c r="T111" s="98"/>
      <c r="U111" s="99"/>
    </row>
    <row r="112" spans="1:21" s="88" customFormat="1">
      <c r="A112" s="76" t="s">
        <v>137</v>
      </c>
      <c r="B112" s="112" t="s">
        <v>137</v>
      </c>
      <c r="C112" s="100" t="s">
        <v>138</v>
      </c>
      <c r="D112" s="101">
        <v>25033181</v>
      </c>
      <c r="E112" s="102">
        <f>D112</f>
        <v>25033181</v>
      </c>
      <c r="F112" s="101">
        <v>63399095</v>
      </c>
      <c r="G112" s="102">
        <f>F112</f>
        <v>63399095</v>
      </c>
      <c r="H112" s="113">
        <f>[1]YC2017!AT87</f>
        <v>109878470.16999999</v>
      </c>
      <c r="I112" s="111"/>
      <c r="J112" s="83">
        <f>SUM(E112,G112,H112)</f>
        <v>198310746.16999999</v>
      </c>
      <c r="K112" s="118">
        <f>SUM([1]YC2017!AT$19)</f>
        <v>0.23790198442558511</v>
      </c>
      <c r="L112" s="118">
        <f>SUM([1]YC2017!AT$58)</f>
        <v>0.5</v>
      </c>
      <c r="M112" s="119">
        <f>SUM([1]YC2017!AT$95)</f>
        <v>0.5</v>
      </c>
      <c r="N112" s="118">
        <f>SUM([1]YC2017!AT$32)</f>
        <v>2</v>
      </c>
      <c r="O112" s="118">
        <f>SUM([1]YC2017!AT$69)</f>
        <v>2</v>
      </c>
      <c r="P112" s="119">
        <f>SUM([1]YC2017!AT$106)</f>
        <v>2</v>
      </c>
      <c r="Q112" s="118">
        <f>SUM([1]YC2017!AT$45)</f>
        <v>0</v>
      </c>
      <c r="R112" s="118">
        <f>SUM([1]YC2017!AT$82)</f>
        <v>0</v>
      </c>
      <c r="S112" s="119">
        <f>SUM([1]YC2017!AT$117)</f>
        <v>0</v>
      </c>
      <c r="T112" s="104">
        <f>[1]DEBTLEVY!U108</f>
        <v>0</v>
      </c>
      <c r="U112" s="87">
        <f>[1]DEBTLEVY!AY108</f>
        <v>0</v>
      </c>
    </row>
    <row r="113" spans="1:21" s="89" customFormat="1" ht="6.95" customHeight="1">
      <c r="B113" s="90"/>
      <c r="C113" s="90"/>
      <c r="D113" s="90"/>
      <c r="E113" s="91"/>
      <c r="F113" s="92"/>
      <c r="G113" s="91"/>
      <c r="H113" s="93"/>
      <c r="I113" s="94"/>
      <c r="J113" s="95"/>
      <c r="K113" s="96"/>
      <c r="L113" s="96"/>
      <c r="M113" s="97"/>
      <c r="N113" s="96"/>
      <c r="O113" s="96"/>
      <c r="P113" s="97"/>
      <c r="Q113" s="96"/>
      <c r="R113" s="96"/>
      <c r="S113" s="97"/>
      <c r="T113" s="98"/>
      <c r="U113" s="99"/>
    </row>
    <row r="114" spans="1:21" s="88" customFormat="1">
      <c r="A114" s="76" t="s">
        <v>139</v>
      </c>
      <c r="B114" s="112" t="s">
        <v>139</v>
      </c>
      <c r="C114" s="100" t="s">
        <v>140</v>
      </c>
      <c r="D114" s="101">
        <v>54521367</v>
      </c>
      <c r="E114" s="102" t="s">
        <v>13</v>
      </c>
      <c r="F114" s="101">
        <v>56306151</v>
      </c>
      <c r="G114" s="102" t="s">
        <v>13</v>
      </c>
      <c r="H114" s="125"/>
      <c r="I114" s="111"/>
      <c r="J114" s="83" t="s">
        <v>13</v>
      </c>
      <c r="K114" s="118">
        <f>SUM([1]YC2017!AU$19)</f>
        <v>0.1756066848435083</v>
      </c>
      <c r="L114" s="118">
        <f>SUM([1]YC2017!AU$58)</f>
        <v>0.39001199449706325</v>
      </c>
      <c r="M114" s="119">
        <f>SUM([1]YC2017!AU$95)</f>
        <v>0</v>
      </c>
      <c r="N114" s="118">
        <f>SUM([1]YC2017!AU$32)</f>
        <v>1.9614006577464931</v>
      </c>
      <c r="O114" s="118">
        <f>SUM([1]YC2017!AU$69)</f>
        <v>1.560047977988253</v>
      </c>
      <c r="P114" s="119">
        <f>SUM([1]YC2017!AU$106)</f>
        <v>0</v>
      </c>
      <c r="Q114" s="118">
        <f>SUM([1]YC2017!AU$45)</f>
        <v>0</v>
      </c>
      <c r="R114" s="118">
        <f>SUM([1]YC2017!AU$82)</f>
        <v>0</v>
      </c>
      <c r="S114" s="119">
        <f>SUM([1]YC2017!AU$117)</f>
        <v>0</v>
      </c>
      <c r="T114" s="104">
        <f>[1]DEBTLEVY!U119</f>
        <v>7.6641369178927397</v>
      </c>
      <c r="U114" s="87">
        <f>[1]DEBTLEVY!AY119</f>
        <v>1.4316317330743316</v>
      </c>
    </row>
    <row r="115" spans="1:21" s="88" customFormat="1">
      <c r="A115" s="76" t="s">
        <v>139</v>
      </c>
      <c r="B115" s="112" t="s">
        <v>13</v>
      </c>
      <c r="C115" s="100" t="s">
        <v>141</v>
      </c>
      <c r="D115" s="78">
        <v>0</v>
      </c>
      <c r="E115" s="128">
        <f>SUM(D114:D115)</f>
        <v>54521367</v>
      </c>
      <c r="F115" s="78">
        <v>0</v>
      </c>
      <c r="G115" s="80">
        <f>SUM(F114:F115)</f>
        <v>56306151</v>
      </c>
      <c r="H115" s="110"/>
      <c r="I115" s="111"/>
      <c r="J115" s="83">
        <f>SUM(E115,G115,H115)</f>
        <v>110827518</v>
      </c>
      <c r="K115" s="118">
        <f>SUM([1]YC2017!AU$19)</f>
        <v>0.1756066848435083</v>
      </c>
      <c r="L115" s="118">
        <f>SUM([1]YC2017!AU$58)</f>
        <v>0.39001199449706325</v>
      </c>
      <c r="M115" s="119">
        <f>SUM([1]YC2017!AU$95)</f>
        <v>0</v>
      </c>
      <c r="N115" s="118">
        <f>SUM([1]YC2017!AU$32)</f>
        <v>1.9614006577464931</v>
      </c>
      <c r="O115" s="118">
        <f>SUM([1]YC2017!AU$69)</f>
        <v>1.560047977988253</v>
      </c>
      <c r="P115" s="119">
        <f>SUM([1]YC2017!AU$106)</f>
        <v>0</v>
      </c>
      <c r="Q115" s="118">
        <f>SUM([1]YC2017!AU$45)</f>
        <v>0</v>
      </c>
      <c r="R115" s="118">
        <f>SUM([1]YC2017!AU$82)</f>
        <v>0</v>
      </c>
      <c r="S115" s="119">
        <f>SUM([1]YC2017!AU$117)</f>
        <v>0</v>
      </c>
      <c r="T115" s="104">
        <f>[1]DEBTLEVY!U119</f>
        <v>7.6641369178927397</v>
      </c>
      <c r="U115" s="87">
        <f>[1]DEBTLEVY!AY119</f>
        <v>1.4316317330743316</v>
      </c>
    </row>
    <row r="116" spans="1:21" s="89" customFormat="1" ht="6.95" customHeight="1">
      <c r="B116" s="90"/>
      <c r="C116" s="90"/>
      <c r="D116" s="90"/>
      <c r="E116" s="91"/>
      <c r="F116" s="92"/>
      <c r="G116" s="91"/>
      <c r="H116" s="93"/>
      <c r="I116" s="94"/>
      <c r="J116" s="95"/>
      <c r="K116" s="96"/>
      <c r="L116" s="96"/>
      <c r="M116" s="97"/>
      <c r="N116" s="96"/>
      <c r="O116" s="96"/>
      <c r="P116" s="97"/>
      <c r="Q116" s="96"/>
      <c r="R116" s="96"/>
      <c r="S116" s="97"/>
      <c r="T116" s="98"/>
      <c r="U116" s="99"/>
    </row>
    <row r="117" spans="1:21" s="88" customFormat="1">
      <c r="A117" s="76" t="s">
        <v>142</v>
      </c>
      <c r="B117" s="112" t="s">
        <v>142</v>
      </c>
      <c r="C117" s="100" t="s">
        <v>143</v>
      </c>
      <c r="D117" s="101">
        <v>3639943</v>
      </c>
      <c r="E117" s="102">
        <f>D117</f>
        <v>3639943</v>
      </c>
      <c r="F117" s="101">
        <v>21655097</v>
      </c>
      <c r="G117" s="102">
        <f>F117</f>
        <v>21655097</v>
      </c>
      <c r="H117" s="113">
        <f>[1]YC2017!AV87</f>
        <v>17337564.449999999</v>
      </c>
      <c r="I117" s="111"/>
      <c r="J117" s="83">
        <f>SUM(E117,G117,H117)</f>
        <v>42632604.450000003</v>
      </c>
      <c r="K117" s="118">
        <f>SUM([1]YC2017!AV$19)</f>
        <v>0.31644413449613995</v>
      </c>
      <c r="L117" s="118">
        <f>SUM([1]YC2017!AV$58)</f>
        <v>0.47740691876094443</v>
      </c>
      <c r="M117" s="119">
        <f>SUM([1]YC2017!AV$95)</f>
        <v>0.5</v>
      </c>
      <c r="N117" s="118">
        <f>SUM([1]YC2017!AV$32)</f>
        <v>2</v>
      </c>
      <c r="O117" s="118">
        <f>SUM([1]YC2017!AV$69)</f>
        <v>2</v>
      </c>
      <c r="P117" s="119">
        <f>SUM([1]YC2017!AV$106)</f>
        <v>2</v>
      </c>
      <c r="Q117" s="118">
        <f>SUM([1]YC2017!AV$45)</f>
        <v>0</v>
      </c>
      <c r="R117" s="118">
        <f>SUM([1]YC2017!AV$82)</f>
        <v>0</v>
      </c>
      <c r="S117" s="119">
        <f>SUM([1]YC2017!AV$117)</f>
        <v>0</v>
      </c>
      <c r="T117" s="104">
        <f>[1]DEBTLEVY!U19</f>
        <v>9.4213037037695369</v>
      </c>
      <c r="U117" s="87">
        <f>[1]DEBTLEVY!AY19</f>
        <v>1.8192537121409875</v>
      </c>
    </row>
    <row r="118" spans="1:21" s="89" customFormat="1" ht="6.95" customHeight="1">
      <c r="B118" s="90"/>
      <c r="C118" s="90"/>
      <c r="D118" s="90"/>
      <c r="E118" s="91"/>
      <c r="F118" s="92"/>
      <c r="G118" s="91"/>
      <c r="H118" s="93"/>
      <c r="I118" s="94"/>
      <c r="J118" s="95"/>
      <c r="K118" s="96"/>
      <c r="L118" s="96"/>
      <c r="M118" s="97"/>
      <c r="N118" s="96"/>
      <c r="O118" s="96"/>
      <c r="P118" s="97"/>
      <c r="Q118" s="96"/>
      <c r="R118" s="96"/>
      <c r="S118" s="97"/>
      <c r="T118" s="98"/>
      <c r="U118" s="99"/>
    </row>
    <row r="119" spans="1:21" s="88" customFormat="1">
      <c r="A119" s="76" t="s">
        <v>144</v>
      </c>
      <c r="B119" s="100" t="s">
        <v>144</v>
      </c>
      <c r="C119" s="100" t="s">
        <v>145</v>
      </c>
      <c r="D119" s="101">
        <v>2430441059</v>
      </c>
      <c r="E119" s="102">
        <f>D119</f>
        <v>2430441059</v>
      </c>
      <c r="F119" s="101">
        <v>904542871</v>
      </c>
      <c r="G119" s="102">
        <f>F119</f>
        <v>904542871</v>
      </c>
      <c r="H119" s="125"/>
      <c r="I119" s="111"/>
      <c r="J119" s="83">
        <f>SUM(E119,G119,H119)</f>
        <v>3334983930</v>
      </c>
      <c r="K119" s="118">
        <f>SUM([1]YC2017!AW$19)</f>
        <v>0.33661184931726151</v>
      </c>
      <c r="L119" s="118">
        <f>SUM([1]YC2017!AW$58)</f>
        <v>0.5</v>
      </c>
      <c r="M119" s="119">
        <f>SUM([1]YC2017!AW$95)</f>
        <v>0</v>
      </c>
      <c r="N119" s="118">
        <f>SUM([1]YC2017!AW$32)</f>
        <v>2</v>
      </c>
      <c r="O119" s="118">
        <f>SUM([1]YC2017!AW$69)</f>
        <v>2</v>
      </c>
      <c r="P119" s="119">
        <f>SUM([1]YC2017!AW$106)</f>
        <v>0</v>
      </c>
      <c r="Q119" s="118">
        <f>SUM([1]YC2017!AW$45)</f>
        <v>2.9721221302337395</v>
      </c>
      <c r="R119" s="118">
        <f>SUM([1]YC2017!AW$82)</f>
        <v>3</v>
      </c>
      <c r="S119" s="119">
        <f>SUM([1]YC2017!AW$117)</f>
        <v>0</v>
      </c>
      <c r="T119" s="104">
        <f>[1]DEBTLEVY!U40</f>
        <v>4.5963920787918164</v>
      </c>
      <c r="U119" s="87">
        <f>[1]DEBTLEVY!AY40</f>
        <v>0</v>
      </c>
    </row>
    <row r="120" spans="1:21" s="89" customFormat="1" ht="6.95" customHeight="1">
      <c r="B120" s="90"/>
      <c r="C120" s="90"/>
      <c r="D120" s="90"/>
      <c r="E120" s="91"/>
      <c r="F120" s="92"/>
      <c r="G120" s="91"/>
      <c r="H120" s="93"/>
      <c r="I120" s="94"/>
      <c r="J120" s="95"/>
      <c r="K120" s="96"/>
      <c r="L120" s="96"/>
      <c r="M120" s="97"/>
      <c r="N120" s="96"/>
      <c r="O120" s="96"/>
      <c r="P120" s="97"/>
      <c r="Q120" s="96"/>
      <c r="R120" s="96"/>
      <c r="S120" s="97"/>
      <c r="T120" s="98"/>
      <c r="U120" s="99"/>
    </row>
    <row r="121" spans="1:21" s="88" customFormat="1">
      <c r="A121" s="76" t="s">
        <v>146</v>
      </c>
      <c r="B121" s="112" t="s">
        <v>146</v>
      </c>
      <c r="C121" s="100" t="s">
        <v>147</v>
      </c>
      <c r="D121" s="101">
        <v>181480800</v>
      </c>
      <c r="E121" s="102"/>
      <c r="F121" s="101">
        <v>88761174</v>
      </c>
      <c r="G121" s="102"/>
      <c r="H121" s="125"/>
      <c r="I121" s="111"/>
      <c r="J121" s="83"/>
      <c r="K121" s="118">
        <f>SUM([1]YC2017!AX$19)</f>
        <v>0.19827977663200488</v>
      </c>
      <c r="L121" s="118">
        <f>SUM([1]YC2017!AX$58)</f>
        <v>0.5</v>
      </c>
      <c r="M121" s="119">
        <f>SUM([1]YC2017!AX$95)</f>
        <v>0</v>
      </c>
      <c r="N121" s="118">
        <f>SUM([1]YC2017!AX$32)</f>
        <v>2</v>
      </c>
      <c r="O121" s="118">
        <f>SUM([1]YC2017!AX$69)</f>
        <v>2</v>
      </c>
      <c r="P121" s="119">
        <f>SUM([1]YC2017!AX$106)</f>
        <v>0</v>
      </c>
      <c r="Q121" s="118">
        <f>SUM([1]YC2017!AX$45)</f>
        <v>0</v>
      </c>
      <c r="R121" s="118">
        <f>SUM([1]YC2017!AX$82)</f>
        <v>0</v>
      </c>
      <c r="S121" s="119">
        <f>SUM([1]YC2017!AX$117)</f>
        <v>0</v>
      </c>
      <c r="T121" s="104">
        <f>[1]DEBTLEVY!$U$130</f>
        <v>9.7832513701578776</v>
      </c>
      <c r="U121" s="87">
        <f>[1]DEBTLEVY!$AY$130</f>
        <v>0</v>
      </c>
    </row>
    <row r="122" spans="1:21" s="88" customFormat="1">
      <c r="A122" s="76" t="s">
        <v>146</v>
      </c>
      <c r="B122" s="105"/>
      <c r="C122" s="77" t="s">
        <v>148</v>
      </c>
      <c r="D122" s="78">
        <v>2942904</v>
      </c>
      <c r="E122" s="107">
        <f>SUM(D121:D122)</f>
        <v>184423704</v>
      </c>
      <c r="F122" s="78">
        <v>3219594</v>
      </c>
      <c r="G122" s="107">
        <f>SUM(F121:F122)</f>
        <v>91980768</v>
      </c>
      <c r="H122" s="81"/>
      <c r="I122" s="111"/>
      <c r="J122" s="83">
        <f>SUM(E122,G122,H122)</f>
        <v>276404472</v>
      </c>
      <c r="K122" s="84">
        <f>SUM([1]YC2017!AX$19)</f>
        <v>0.19827977663200488</v>
      </c>
      <c r="L122" s="84">
        <f>SUM([1]YC2017!AX$58)</f>
        <v>0.5</v>
      </c>
      <c r="M122" s="85">
        <f>SUM([1]YC2017!AX$95)</f>
        <v>0</v>
      </c>
      <c r="N122" s="84">
        <f>SUM([1]YC2017!AX$32)</f>
        <v>2</v>
      </c>
      <c r="O122" s="84">
        <f>SUM([1]YC2017!AX$69)</f>
        <v>2</v>
      </c>
      <c r="P122" s="85">
        <f>SUM([1]YC2017!AX$106)</f>
        <v>0</v>
      </c>
      <c r="Q122" s="84">
        <f>SUM([1]YC2017!AX$45)</f>
        <v>0</v>
      </c>
      <c r="R122" s="84">
        <f>SUM([1]YC2017!AX$82)</f>
        <v>0</v>
      </c>
      <c r="S122" s="85">
        <f>SUM([1]YC2017!AX$117)</f>
        <v>0</v>
      </c>
      <c r="T122" s="86">
        <f>[1]DEBTLEVY!$U$130</f>
        <v>9.7832513701578776</v>
      </c>
      <c r="U122" s="87">
        <f>[1]DEBTLEVY!$AY$130</f>
        <v>0</v>
      </c>
    </row>
    <row r="123" spans="1:21" s="89" customFormat="1" ht="6.95" customHeight="1">
      <c r="B123" s="90"/>
      <c r="C123" s="90"/>
      <c r="D123" s="90"/>
      <c r="E123" s="91"/>
      <c r="F123" s="92"/>
      <c r="G123" s="91"/>
      <c r="H123" s="93"/>
      <c r="I123" s="94"/>
      <c r="J123" s="95"/>
      <c r="K123" s="96"/>
      <c r="L123" s="96"/>
      <c r="M123" s="97"/>
      <c r="N123" s="96"/>
      <c r="O123" s="96"/>
      <c r="P123" s="97"/>
      <c r="Q123" s="96"/>
      <c r="R123" s="96"/>
      <c r="S123" s="97"/>
      <c r="T123" s="98"/>
      <c r="U123" s="99"/>
    </row>
    <row r="124" spans="1:21" s="88" customFormat="1">
      <c r="A124" s="76" t="s">
        <v>149</v>
      </c>
      <c r="B124" s="100" t="s">
        <v>149</v>
      </c>
      <c r="C124" s="100" t="s">
        <v>150</v>
      </c>
      <c r="D124" s="101">
        <v>125949958</v>
      </c>
      <c r="E124" s="102">
        <f>D124</f>
        <v>125949958</v>
      </c>
      <c r="F124" s="101">
        <v>63677540</v>
      </c>
      <c r="G124" s="102">
        <f>F124</f>
        <v>63677540</v>
      </c>
      <c r="H124" s="125"/>
      <c r="I124" s="111"/>
      <c r="J124" s="83">
        <f>SUM(E124,G124,H124)</f>
        <v>189627498</v>
      </c>
      <c r="K124" s="118">
        <f>SUM([1]YC2017!AY$19)</f>
        <v>0.21417869571043205</v>
      </c>
      <c r="L124" s="118">
        <f>SUM([1]YC2017!AY$58)</f>
        <v>0.5</v>
      </c>
      <c r="M124" s="119">
        <f>SUM([1]YC2017!AY$95)</f>
        <v>0</v>
      </c>
      <c r="N124" s="118">
        <f>SUM([1]YC2017!AY$32)</f>
        <v>1.9243500369537916</v>
      </c>
      <c r="O124" s="118">
        <f>SUM([1]YC2017!AY$69)</f>
        <v>2</v>
      </c>
      <c r="P124" s="119">
        <f>SUM([1]YC2017!AY$106)</f>
        <v>0</v>
      </c>
      <c r="Q124" s="118">
        <f>SUM([1]YC2017!AY$45)</f>
        <v>0</v>
      </c>
      <c r="R124" s="118">
        <f>SUM([1]YC2017!AY$82)</f>
        <v>0</v>
      </c>
      <c r="S124" s="119">
        <f>SUM([1]YC2017!AY$117)</f>
        <v>0</v>
      </c>
      <c r="T124" s="104">
        <f>[1]DEBTLEVY!U128</f>
        <v>10.492942711917653</v>
      </c>
      <c r="U124" s="87">
        <f>[1]DEBTLEVY!AY128</f>
        <v>0</v>
      </c>
    </row>
    <row r="125" spans="1:21" s="89" customFormat="1" ht="6.95" customHeight="1">
      <c r="B125" s="90"/>
      <c r="C125" s="90"/>
      <c r="D125" s="90"/>
      <c r="E125" s="91"/>
      <c r="F125" s="92"/>
      <c r="G125" s="91"/>
      <c r="H125" s="93"/>
      <c r="I125" s="94"/>
      <c r="J125" s="95"/>
      <c r="K125" s="96"/>
      <c r="L125" s="96"/>
      <c r="M125" s="97"/>
      <c r="N125" s="96"/>
      <c r="O125" s="96"/>
      <c r="P125" s="97"/>
      <c r="Q125" s="96"/>
      <c r="R125" s="96"/>
      <c r="S125" s="97"/>
      <c r="T125" s="98"/>
      <c r="U125" s="99"/>
    </row>
    <row r="126" spans="1:21" s="88" customFormat="1">
      <c r="A126" s="76" t="s">
        <v>151</v>
      </c>
      <c r="B126" s="134" t="s">
        <v>151</v>
      </c>
      <c r="C126" s="100" t="s">
        <v>152</v>
      </c>
      <c r="D126" s="101">
        <v>30395107</v>
      </c>
      <c r="E126" s="102"/>
      <c r="F126" s="101">
        <v>23480276</v>
      </c>
      <c r="G126" s="102"/>
      <c r="H126" s="125"/>
      <c r="I126" s="111"/>
      <c r="J126" s="83"/>
      <c r="K126" s="118">
        <f>SUM([1]YC2017!AZ$19)</f>
        <v>0.49695623918647086</v>
      </c>
      <c r="L126" s="118">
        <f>SUM([1]YC2017!AZ$58)</f>
        <v>0.5</v>
      </c>
      <c r="M126" s="119">
        <f>SUM([1]YC2017!AZ$95)</f>
        <v>0.5</v>
      </c>
      <c r="N126" s="118">
        <f>SUM([1]YC2017!AZ$32)</f>
        <v>2</v>
      </c>
      <c r="O126" s="118">
        <f>SUM([1]YC2017!AZ$69)</f>
        <v>2</v>
      </c>
      <c r="P126" s="119">
        <f>SUM([1]YC2017!AZ$106)</f>
        <v>2</v>
      </c>
      <c r="Q126" s="118">
        <f>SUM([1]YC2017!AZ$45)</f>
        <v>0</v>
      </c>
      <c r="R126" s="118">
        <f>SUM([1]YC2017!AZ$82)</f>
        <v>0</v>
      </c>
      <c r="S126" s="119">
        <f>SUM([1]YC2017!AZ$117)</f>
        <v>0</v>
      </c>
      <c r="T126" s="104">
        <f>[1]DEBTLEVY!$U$101</f>
        <v>5.0795601788524696</v>
      </c>
      <c r="U126" s="87">
        <f>[1]DEBTLEVY!$AY$101</f>
        <v>0</v>
      </c>
    </row>
    <row r="127" spans="1:21" s="76" customFormat="1">
      <c r="A127" s="76" t="s">
        <v>151</v>
      </c>
      <c r="B127" s="105"/>
      <c r="C127" s="124" t="s">
        <v>153</v>
      </c>
      <c r="D127" s="78">
        <v>459311</v>
      </c>
      <c r="E127" s="107"/>
      <c r="F127" s="78">
        <v>1098853</v>
      </c>
      <c r="G127" s="107"/>
      <c r="H127" s="81"/>
      <c r="I127" s="111"/>
      <c r="J127" s="83"/>
      <c r="K127" s="108">
        <f>SUM([1]YC2017!AZ$19)</f>
        <v>0.49695623918647086</v>
      </c>
      <c r="L127" s="108">
        <f>SUM([1]YC2017!AZ$58)</f>
        <v>0.5</v>
      </c>
      <c r="M127" s="109">
        <f>SUM([1]YC2017!AZ$95)</f>
        <v>0.5</v>
      </c>
      <c r="N127" s="108">
        <f>SUM([1]YC2017!AZ$32)</f>
        <v>2</v>
      </c>
      <c r="O127" s="108">
        <f>SUM([1]YC2017!AZ$69)</f>
        <v>2</v>
      </c>
      <c r="P127" s="109">
        <f>SUM([1]YC2017!AZ$106)</f>
        <v>2</v>
      </c>
      <c r="Q127" s="108">
        <f>SUM([1]YC2017!AZ$45)</f>
        <v>0</v>
      </c>
      <c r="R127" s="108">
        <f>SUM([1]YC2017!AZ$82)</f>
        <v>0</v>
      </c>
      <c r="S127" s="109">
        <f>SUM([1]YC2017!AZ$117)</f>
        <v>0</v>
      </c>
      <c r="T127" s="104">
        <f>[1]DEBTLEVY!$U$101</f>
        <v>5.0795601788524696</v>
      </c>
      <c r="U127" s="87">
        <f>[1]DEBTLEVY!$AY$101</f>
        <v>0</v>
      </c>
    </row>
    <row r="128" spans="1:21" s="88" customFormat="1">
      <c r="A128" s="76" t="s">
        <v>151</v>
      </c>
      <c r="B128" s="105"/>
      <c r="C128" s="106" t="s">
        <v>154</v>
      </c>
      <c r="D128" s="78">
        <v>1037126</v>
      </c>
      <c r="E128" s="80">
        <f>SUM(D126:D128)</f>
        <v>31891544</v>
      </c>
      <c r="F128" s="78">
        <v>10079859</v>
      </c>
      <c r="G128" s="80">
        <f>SUM(F126:F128)</f>
        <v>34658988</v>
      </c>
      <c r="H128" s="117">
        <f>[1]YC2017!AZ87</f>
        <v>1418979.77</v>
      </c>
      <c r="I128" s="111"/>
      <c r="J128" s="83">
        <f>SUM(E128,G128,H128)</f>
        <v>67969511.769999996</v>
      </c>
      <c r="K128" s="84">
        <f>SUM([1]YC2017!AZ$19)</f>
        <v>0.49695623918647086</v>
      </c>
      <c r="L128" s="84">
        <f>SUM([1]YC2017!AZ$58)</f>
        <v>0.5</v>
      </c>
      <c r="M128" s="85">
        <f>SUM([1]YC2017!AZ$95)</f>
        <v>0.5</v>
      </c>
      <c r="N128" s="84">
        <f>SUM([1]YC2017!AZ$32)</f>
        <v>2</v>
      </c>
      <c r="O128" s="84">
        <f>SUM([1]YC2017!AZ$69)</f>
        <v>2</v>
      </c>
      <c r="P128" s="85">
        <f>SUM([1]YC2017!AZ$106)</f>
        <v>2</v>
      </c>
      <c r="Q128" s="84">
        <f>SUM([1]YC2017!AZ$45)</f>
        <v>0</v>
      </c>
      <c r="R128" s="84">
        <f>SUM([1]YC2017!AZ$82)</f>
        <v>0</v>
      </c>
      <c r="S128" s="85">
        <f>SUM([1]YC2017!AZ$117)</f>
        <v>0</v>
      </c>
      <c r="T128" s="104">
        <f>[1]DEBTLEVY!$U$101</f>
        <v>5.0795601788524696</v>
      </c>
      <c r="U128" s="87">
        <f>[1]DEBTLEVY!$AY$101</f>
        <v>0</v>
      </c>
    </row>
    <row r="129" spans="1:21" s="89" customFormat="1" ht="6.95" customHeight="1">
      <c r="B129" s="90"/>
      <c r="C129" s="90"/>
      <c r="D129" s="90"/>
      <c r="E129" s="91"/>
      <c r="F129" s="92"/>
      <c r="G129" s="91"/>
      <c r="H129" s="93"/>
      <c r="I129" s="94"/>
      <c r="J129" s="95"/>
      <c r="K129" s="96"/>
      <c r="L129" s="96"/>
      <c r="M129" s="97"/>
      <c r="N129" s="96"/>
      <c r="O129" s="96"/>
      <c r="P129" s="97"/>
      <c r="Q129" s="96"/>
      <c r="R129" s="96"/>
      <c r="S129" s="97"/>
      <c r="T129" s="98"/>
      <c r="U129" s="99"/>
    </row>
    <row r="130" spans="1:21" s="88" customFormat="1">
      <c r="A130" s="76" t="s">
        <v>155</v>
      </c>
      <c r="B130" s="100" t="s">
        <v>155</v>
      </c>
      <c r="C130" s="100" t="s">
        <v>156</v>
      </c>
      <c r="D130" s="101">
        <v>17817651</v>
      </c>
      <c r="E130" s="102">
        <f>D130</f>
        <v>17817651</v>
      </c>
      <c r="F130" s="101">
        <v>114783559</v>
      </c>
      <c r="G130" s="102">
        <f>F130</f>
        <v>114783559</v>
      </c>
      <c r="H130" s="125"/>
      <c r="I130" s="111"/>
      <c r="J130" s="83">
        <f>SUM(E130,G130,H130)</f>
        <v>132601210</v>
      </c>
      <c r="K130" s="118">
        <f>SUM([1]YC2017!BA$19)</f>
        <v>0.38766571616998896</v>
      </c>
      <c r="L130" s="118">
        <f>SUM([1]YC2017!BA$58)</f>
        <v>0.5</v>
      </c>
      <c r="M130" s="119">
        <f>SUM([1]YC2017!BA$95)</f>
        <v>0</v>
      </c>
      <c r="N130" s="118">
        <f>SUM([1]YC2017!BA$32)</f>
        <v>1.9035926152051104</v>
      </c>
      <c r="O130" s="118">
        <f>SUM([1]YC2017!BA$69)</f>
        <v>2</v>
      </c>
      <c r="P130" s="119">
        <f>SUM([1]YC2017!BA$106)</f>
        <v>0</v>
      </c>
      <c r="Q130" s="118">
        <f>SUM([1]YC2017!BA$45)</f>
        <v>0</v>
      </c>
      <c r="R130" s="118">
        <f>SUM([1]YC2017!BA$82)</f>
        <v>0</v>
      </c>
      <c r="S130" s="119">
        <f>SUM([1]YC2017!BA$117)</f>
        <v>0</v>
      </c>
      <c r="T130" s="104">
        <f>[1]DEBTLEVY!U62</f>
        <v>6.7148265464545913</v>
      </c>
      <c r="U130" s="87">
        <f>[1]DEBTLEVY!AY62</f>
        <v>0</v>
      </c>
    </row>
    <row r="131" spans="1:21" s="89" customFormat="1" ht="6.95" customHeight="1">
      <c r="B131" s="90"/>
      <c r="C131" s="90"/>
      <c r="D131" s="90"/>
      <c r="E131" s="91"/>
      <c r="F131" s="92"/>
      <c r="G131" s="91"/>
      <c r="H131" s="93"/>
      <c r="I131" s="94"/>
      <c r="J131" s="95"/>
      <c r="K131" s="96"/>
      <c r="L131" s="96"/>
      <c r="M131" s="97"/>
      <c r="N131" s="96"/>
      <c r="O131" s="96"/>
      <c r="P131" s="97"/>
      <c r="Q131" s="96"/>
      <c r="R131" s="96"/>
      <c r="S131" s="97"/>
      <c r="T131" s="98"/>
      <c r="U131" s="99"/>
    </row>
    <row r="132" spans="1:21" s="88" customFormat="1">
      <c r="A132" s="76" t="s">
        <v>157</v>
      </c>
      <c r="B132" s="100" t="s">
        <v>157</v>
      </c>
      <c r="C132" s="100" t="s">
        <v>158</v>
      </c>
      <c r="D132" s="101">
        <v>616486490</v>
      </c>
      <c r="E132" s="102">
        <f>D132</f>
        <v>616486490</v>
      </c>
      <c r="F132" s="101">
        <v>103982686</v>
      </c>
      <c r="G132" s="102">
        <f>F132</f>
        <v>103982686</v>
      </c>
      <c r="H132" s="125"/>
      <c r="I132" s="111"/>
      <c r="J132" s="83">
        <f>SUM(E132,G132,H132)</f>
        <v>720469176</v>
      </c>
      <c r="K132" s="118">
        <f>SUM([1]YC2017!BB$19)</f>
        <v>0.32957943139176221</v>
      </c>
      <c r="L132" s="118">
        <f>SUM([1]YC2017!BB$58)</f>
        <v>0.5</v>
      </c>
      <c r="M132" s="119">
        <f>SUM([1]YC2017!BB$95)</f>
        <v>0</v>
      </c>
      <c r="N132" s="118">
        <f>SUM([1]YC2017!BB$32)</f>
        <v>0</v>
      </c>
      <c r="O132" s="118">
        <f>SUM([1]YC2017!BB$69)</f>
        <v>0</v>
      </c>
      <c r="P132" s="119">
        <f>SUM([1]YC2017!BB$106)</f>
        <v>0</v>
      </c>
      <c r="Q132" s="118">
        <f>SUM([1]YC2017!BB$45)</f>
        <v>3.1841026202940688</v>
      </c>
      <c r="R132" s="118">
        <f>SUM([1]YC2017!BB$82)</f>
        <v>3.246</v>
      </c>
      <c r="S132" s="119">
        <f>SUM([1]YC2017!BB$117)</f>
        <v>0</v>
      </c>
      <c r="T132" s="104">
        <f>[1]DEBTLEVY!U81</f>
        <v>8.6763264050470568</v>
      </c>
      <c r="U132" s="87">
        <f>[1]DEBTLEVY!AY81</f>
        <v>0</v>
      </c>
    </row>
    <row r="133" spans="1:21" s="89" customFormat="1" ht="6.95" customHeight="1">
      <c r="B133" s="90"/>
      <c r="C133" s="90"/>
      <c r="D133" s="90"/>
      <c r="E133" s="91"/>
      <c r="F133" s="92"/>
      <c r="G133" s="91"/>
      <c r="H133" s="93"/>
      <c r="I133" s="94"/>
      <c r="J133" s="95"/>
      <c r="K133" s="96"/>
      <c r="L133" s="96"/>
      <c r="M133" s="97"/>
      <c r="N133" s="96"/>
      <c r="O133" s="96"/>
      <c r="P133" s="97"/>
      <c r="Q133" s="96"/>
      <c r="R133" s="96"/>
      <c r="S133" s="97"/>
      <c r="T133" s="98"/>
      <c r="U133" s="99"/>
    </row>
    <row r="134" spans="1:21" s="88" customFormat="1">
      <c r="A134" s="76" t="s">
        <v>159</v>
      </c>
      <c r="B134" s="100" t="s">
        <v>159</v>
      </c>
      <c r="C134" s="100" t="s">
        <v>160</v>
      </c>
      <c r="D134" s="101">
        <v>651529050</v>
      </c>
      <c r="E134" s="102"/>
      <c r="F134" s="101">
        <v>198476586</v>
      </c>
      <c r="G134" s="102"/>
      <c r="H134" s="125"/>
      <c r="I134" s="111"/>
      <c r="J134" s="83" t="s">
        <v>13</v>
      </c>
      <c r="K134" s="118">
        <f>SUM([1]YC2017!BC$19)</f>
        <v>0.18073791010103102</v>
      </c>
      <c r="L134" s="118">
        <f>SUM([1]YC2017!BC$58)</f>
        <v>0.5</v>
      </c>
      <c r="M134" s="119">
        <f>SUM([1]YC2017!BC$95)</f>
        <v>0</v>
      </c>
      <c r="N134" s="118">
        <f>SUM([1]YC2017!BC$32)</f>
        <v>1.9088973745621847</v>
      </c>
      <c r="O134" s="118">
        <f>SUM([1]YC2017!BC$69)</f>
        <v>2</v>
      </c>
      <c r="P134" s="119">
        <f>SUM([1]YC2017!BC$106)</f>
        <v>0</v>
      </c>
      <c r="Q134" s="118">
        <f>SUM([1]YC2017!BC$45)</f>
        <v>2.8633460618432776</v>
      </c>
      <c r="R134" s="118">
        <f>SUM([1]YC2017!BC$82)</f>
        <v>3</v>
      </c>
      <c r="S134" s="119">
        <f>SUM([1]YC2017!BC$117)</f>
        <v>0</v>
      </c>
      <c r="T134" s="116">
        <f>[1]DEBTLEVY!U162</f>
        <v>8.0829504718661589</v>
      </c>
      <c r="U134" s="116">
        <f>[1]DEBTLEVY!AY162</f>
        <v>0</v>
      </c>
    </row>
    <row r="135" spans="1:21" s="88" customFormat="1">
      <c r="A135" s="76"/>
      <c r="B135" s="77"/>
      <c r="C135" s="126" t="s">
        <v>161</v>
      </c>
      <c r="D135" s="78">
        <v>15136760</v>
      </c>
      <c r="E135" s="107">
        <f>SUM(D134:D136)</f>
        <v>666665810</v>
      </c>
      <c r="F135" s="78">
        <v>93850</v>
      </c>
      <c r="G135" s="107">
        <f>SUM(F134:F136)</f>
        <v>198570436</v>
      </c>
      <c r="H135" s="81"/>
      <c r="I135" s="111"/>
      <c r="J135" s="83">
        <f>SUM(E135,G135,H135)</f>
        <v>865236246</v>
      </c>
      <c r="K135" s="108">
        <f>SUM([1]YC2017!BC$19)</f>
        <v>0.18073791010103102</v>
      </c>
      <c r="L135" s="108">
        <f>SUM([1]YC2017!BC$58)</f>
        <v>0.5</v>
      </c>
      <c r="M135" s="109">
        <f>SUM([1]YC2017!BC$95)</f>
        <v>0</v>
      </c>
      <c r="N135" s="108">
        <f>SUM([1]YC2017!BC$32)</f>
        <v>1.9088973745621847</v>
      </c>
      <c r="O135" s="108">
        <f>SUM([1]YC2017!BC$69)</f>
        <v>2</v>
      </c>
      <c r="P135" s="109">
        <f>SUM([1]YC2017!BC$106)</f>
        <v>0</v>
      </c>
      <c r="Q135" s="118">
        <f>SUM([1]YC2017!BC$45)</f>
        <v>2.8633460618432776</v>
      </c>
      <c r="R135" s="118">
        <f>SUM([1]YC2017!BC$82)</f>
        <v>3</v>
      </c>
      <c r="S135" s="109">
        <f>SUM([1]YC2017!BC$117)</f>
        <v>0</v>
      </c>
      <c r="T135" s="86">
        <f>[1]DEBTLEVY!U162</f>
        <v>8.0829504718661589</v>
      </c>
      <c r="U135" s="86">
        <f>[1]DEBTLEVY!AY163</f>
        <v>0</v>
      </c>
    </row>
    <row r="136" spans="1:21" s="89" customFormat="1" ht="6.95" customHeight="1">
      <c r="B136" s="90"/>
      <c r="C136" s="90"/>
      <c r="D136" s="90"/>
      <c r="E136" s="91"/>
      <c r="F136" s="92"/>
      <c r="G136" s="91"/>
      <c r="H136" s="93"/>
      <c r="I136" s="94"/>
      <c r="J136" s="95"/>
      <c r="K136" s="96"/>
      <c r="L136" s="96"/>
      <c r="M136" s="97"/>
      <c r="N136" s="96"/>
      <c r="O136" s="96"/>
      <c r="P136" s="97"/>
      <c r="Q136" s="96"/>
      <c r="R136" s="96"/>
      <c r="S136" s="97"/>
      <c r="T136" s="98"/>
      <c r="U136" s="99"/>
    </row>
    <row r="137" spans="1:21" s="88" customFormat="1">
      <c r="A137" s="76" t="s">
        <v>162</v>
      </c>
      <c r="B137" s="112" t="s">
        <v>162</v>
      </c>
      <c r="C137" s="100" t="s">
        <v>163</v>
      </c>
      <c r="D137" s="101">
        <v>12351510</v>
      </c>
      <c r="E137" s="102">
        <f>D137</f>
        <v>12351510</v>
      </c>
      <c r="F137" s="101">
        <v>47540062</v>
      </c>
      <c r="G137" s="102">
        <f>F137</f>
        <v>47540062</v>
      </c>
      <c r="H137" s="113">
        <f>[1]YC2017!BD87</f>
        <v>81418419.219999999</v>
      </c>
      <c r="I137" s="111"/>
      <c r="J137" s="83">
        <f>SUM(E137,G137,H137)</f>
        <v>141309991.22</v>
      </c>
      <c r="K137" s="118">
        <f>SUM([1]YC2017!BD$19)</f>
        <v>0.35167709832485977</v>
      </c>
      <c r="L137" s="118">
        <f>SUM([1]YC2017!BD$58)</f>
        <v>0.5</v>
      </c>
      <c r="M137" s="119">
        <f>SUM([1]YC2017!BD$95)</f>
        <v>0.5</v>
      </c>
      <c r="N137" s="118">
        <f>SUM([1]YC2017!BD$32)</f>
        <v>1.7636117262624482</v>
      </c>
      <c r="O137" s="118">
        <f>SUM([1]YC2017!BD$69)</f>
        <v>2</v>
      </c>
      <c r="P137" s="119">
        <f>SUM([1]YC2017!BD$106)</f>
        <v>2</v>
      </c>
      <c r="Q137" s="118">
        <f>SUM([1]YC2017!BD$45)</f>
        <v>0</v>
      </c>
      <c r="R137" s="118">
        <f>SUM([1]YC2017!BD$82)</f>
        <v>0</v>
      </c>
      <c r="S137" s="119">
        <f>SUM([1]YC2017!BD$117)</f>
        <v>0</v>
      </c>
      <c r="T137" s="116">
        <f>[1]DEBTLEVY!U47</f>
        <v>10.058692687838365</v>
      </c>
      <c r="U137" s="104">
        <f>[1]DEBTLEVY!AY47</f>
        <v>2.3654686421511912</v>
      </c>
    </row>
    <row r="138" spans="1:21" s="89" customFormat="1" ht="6.95" customHeight="1">
      <c r="B138" s="90"/>
      <c r="C138" s="90"/>
      <c r="D138" s="90"/>
      <c r="E138" s="91"/>
      <c r="F138" s="92"/>
      <c r="G138" s="91"/>
      <c r="H138" s="93"/>
      <c r="I138" s="94"/>
      <c r="J138" s="95"/>
      <c r="K138" s="96"/>
      <c r="L138" s="96"/>
      <c r="M138" s="97"/>
      <c r="N138" s="96"/>
      <c r="O138" s="96"/>
      <c r="P138" s="97"/>
      <c r="Q138" s="96"/>
      <c r="R138" s="96"/>
      <c r="S138" s="97"/>
      <c r="T138" s="98"/>
      <c r="U138" s="99"/>
    </row>
    <row r="139" spans="1:21" s="88" customFormat="1">
      <c r="A139" s="76" t="s">
        <v>164</v>
      </c>
      <c r="B139" s="120" t="s">
        <v>164</v>
      </c>
      <c r="C139" s="120" t="s">
        <v>165</v>
      </c>
      <c r="D139" s="101">
        <v>122077470</v>
      </c>
      <c r="E139" s="102">
        <f>D139</f>
        <v>122077470</v>
      </c>
      <c r="F139" s="101">
        <v>258236436</v>
      </c>
      <c r="G139" s="102">
        <f>F139</f>
        <v>258236436</v>
      </c>
      <c r="H139" s="113">
        <f>[1]YC2017!BE87</f>
        <v>228171623.33000001</v>
      </c>
      <c r="I139" s="111"/>
      <c r="J139" s="83">
        <f>SUM(E139,G139,H139)</f>
        <v>608485529.33000004</v>
      </c>
      <c r="K139" s="118">
        <f>SUM([1]YC2017!BE$19)</f>
        <v>0.2298507291196818</v>
      </c>
      <c r="L139" s="118">
        <f>SUM([1]YC2017!BE$58)</f>
        <v>0.5</v>
      </c>
      <c r="M139" s="119">
        <f>SUM([1]YC2017!BE$95)</f>
        <v>0.5</v>
      </c>
      <c r="N139" s="118">
        <f>SUM([1]YC2017!BE$32)</f>
        <v>1.9241177222015771</v>
      </c>
      <c r="O139" s="118">
        <f>SUM([1]YC2017!BE$69)</f>
        <v>2</v>
      </c>
      <c r="P139" s="119">
        <f>SUM([1]YC2017!BE$106)</f>
        <v>2</v>
      </c>
      <c r="Q139" s="118">
        <f>SUM([1]YC2017!BE$45)</f>
        <v>2</v>
      </c>
      <c r="R139" s="118">
        <f>SUM([1]YC2017!BE$82)</f>
        <v>2</v>
      </c>
      <c r="S139" s="119">
        <f>SUM([1]YC2017!BE$117)</f>
        <v>2</v>
      </c>
      <c r="T139" s="104">
        <f>[1]DEBTLEVY!U65</f>
        <v>7.2101326713526381</v>
      </c>
      <c r="U139" s="87">
        <f>[1]DEBTLEVY!AY65</f>
        <v>0</v>
      </c>
    </row>
    <row r="140" spans="1:21" s="89" customFormat="1" ht="6.95" customHeight="1">
      <c r="B140" s="90"/>
      <c r="C140" s="90"/>
      <c r="D140" s="90"/>
      <c r="E140" s="91"/>
      <c r="F140" s="92"/>
      <c r="G140" s="91"/>
      <c r="H140" s="93"/>
      <c r="I140" s="94"/>
      <c r="J140" s="95"/>
      <c r="K140" s="96"/>
      <c r="L140" s="96"/>
      <c r="M140" s="97"/>
      <c r="N140" s="96"/>
      <c r="O140" s="96"/>
      <c r="P140" s="97"/>
      <c r="Q140" s="96"/>
      <c r="R140" s="96"/>
      <c r="S140" s="97"/>
      <c r="T140" s="98"/>
      <c r="U140" s="99"/>
    </row>
    <row r="141" spans="1:21" s="88" customFormat="1">
      <c r="A141" s="76" t="s">
        <v>166</v>
      </c>
      <c r="B141" s="112" t="s">
        <v>166</v>
      </c>
      <c r="C141" s="100" t="s">
        <v>167</v>
      </c>
      <c r="D141" s="101">
        <v>15551558</v>
      </c>
      <c r="E141" s="102">
        <f>D141</f>
        <v>15551558</v>
      </c>
      <c r="F141" s="101">
        <v>14471111</v>
      </c>
      <c r="G141" s="102">
        <f>F141</f>
        <v>14471111</v>
      </c>
      <c r="H141" s="125"/>
      <c r="I141" s="111"/>
      <c r="J141" s="83">
        <f>SUM(E141,G141,H141)</f>
        <v>30022669</v>
      </c>
      <c r="K141" s="118">
        <f>SUM([1]YC2017!BF$19)</f>
        <v>0.30867051209387286</v>
      </c>
      <c r="L141" s="118">
        <f>SUM([1]YC2017!BF$58)</f>
        <v>0.42556471582279437</v>
      </c>
      <c r="M141" s="119">
        <f>SUM([1]YC2017!BF$95)</f>
        <v>0</v>
      </c>
      <c r="N141" s="118">
        <f>SUM([1]YC2017!BF$32)</f>
        <v>2</v>
      </c>
      <c r="O141" s="118">
        <f>SUM([1]YC2017!BF$69)</f>
        <v>2</v>
      </c>
      <c r="P141" s="119">
        <f>SUM([1]YC2017!BF$106)</f>
        <v>0</v>
      </c>
      <c r="Q141" s="118">
        <f>SUM([1]YC2017!BF$45)</f>
        <v>0</v>
      </c>
      <c r="R141" s="118">
        <f>SUM([1]YC2017!BF$82)</f>
        <v>0</v>
      </c>
      <c r="S141" s="119">
        <f>SUM([1]YC2017!BF$117)</f>
        <v>0</v>
      </c>
      <c r="T141" s="104">
        <f>[1]DEBTLEVY!U139</f>
        <v>8.8971523092610258</v>
      </c>
      <c r="U141" s="87">
        <f>[1]DEBTLEVY!AY139</f>
        <v>0</v>
      </c>
    </row>
    <row r="142" spans="1:21" s="89" customFormat="1" ht="6.95" customHeight="1">
      <c r="B142" s="90"/>
      <c r="C142" s="90"/>
      <c r="D142" s="90"/>
      <c r="E142" s="91"/>
      <c r="F142" s="92"/>
      <c r="G142" s="91"/>
      <c r="H142" s="93"/>
      <c r="I142" s="94"/>
      <c r="J142" s="95"/>
      <c r="K142" s="96"/>
      <c r="L142" s="96"/>
      <c r="M142" s="97"/>
      <c r="N142" s="96"/>
      <c r="O142" s="96"/>
      <c r="P142" s="97"/>
      <c r="Q142" s="96"/>
      <c r="R142" s="96"/>
      <c r="S142" s="97"/>
      <c r="T142" s="98"/>
      <c r="U142" s="99"/>
    </row>
    <row r="143" spans="1:21" s="88" customFormat="1">
      <c r="A143" s="76" t="s">
        <v>168</v>
      </c>
      <c r="B143" s="134" t="s">
        <v>168</v>
      </c>
      <c r="C143" s="120" t="s">
        <v>169</v>
      </c>
      <c r="D143" s="101">
        <v>4535037</v>
      </c>
      <c r="E143" s="102">
        <f>D143</f>
        <v>4535037</v>
      </c>
      <c r="F143" s="101">
        <v>15733953</v>
      </c>
      <c r="G143" s="102">
        <f>F143</f>
        <v>15733953</v>
      </c>
      <c r="H143" s="125"/>
      <c r="I143" s="111"/>
      <c r="J143" s="83">
        <f>SUM(E143,G143,H143)</f>
        <v>20268990</v>
      </c>
      <c r="K143" s="118">
        <f>SUM([1]YC2017!BG$19)</f>
        <v>0.24153967221787417</v>
      </c>
      <c r="L143" s="118">
        <f>SUM([1]YC2017!BG$58)</f>
        <v>0.5</v>
      </c>
      <c r="M143" s="119">
        <f>SUM([1]YC2017!BG$95)</f>
        <v>0</v>
      </c>
      <c r="N143" s="118">
        <f>SUM([1]YC2017!BG$32)</f>
        <v>1.9236122426756312</v>
      </c>
      <c r="O143" s="118">
        <f>SUM([1]YC2017!BG$69)</f>
        <v>2</v>
      </c>
      <c r="P143" s="119">
        <f>SUM([1]YC2017!BG$106)</f>
        <v>0</v>
      </c>
      <c r="Q143" s="118">
        <f>SUM([1]YC2017!BG$45)</f>
        <v>0</v>
      </c>
      <c r="R143" s="118">
        <f>SUM([1]YC2017!BG$82)</f>
        <v>0</v>
      </c>
      <c r="S143" s="119">
        <f>SUM([1]YC2017!BG$117)</f>
        <v>0</v>
      </c>
      <c r="T143" s="104">
        <f>[1]DEBTLEVY!U27</f>
        <v>0</v>
      </c>
      <c r="U143" s="87">
        <f>[1]DEBTLEVY!AY27</f>
        <v>2.9570371072044321</v>
      </c>
    </row>
    <row r="144" spans="1:21" s="89" customFormat="1" ht="6.95" customHeight="1">
      <c r="B144" s="90"/>
      <c r="C144" s="90"/>
      <c r="D144" s="90"/>
      <c r="E144" s="91"/>
      <c r="F144" s="92"/>
      <c r="G144" s="91"/>
      <c r="H144" s="93"/>
      <c r="I144" s="94"/>
      <c r="J144" s="95"/>
      <c r="K144" s="96"/>
      <c r="L144" s="96"/>
      <c r="M144" s="97"/>
      <c r="N144" s="96"/>
      <c r="O144" s="96"/>
      <c r="P144" s="97"/>
      <c r="Q144" s="96"/>
      <c r="R144" s="96"/>
      <c r="S144" s="97"/>
      <c r="T144" s="98"/>
      <c r="U144" s="99"/>
    </row>
    <row r="145" spans="1:21" s="88" customFormat="1">
      <c r="A145" s="76" t="s">
        <v>170</v>
      </c>
      <c r="B145" s="112" t="s">
        <v>170</v>
      </c>
      <c r="C145" s="100" t="s">
        <v>171</v>
      </c>
      <c r="D145" s="101">
        <v>8767569</v>
      </c>
      <c r="E145" s="102"/>
      <c r="F145" s="101">
        <v>18245485</v>
      </c>
      <c r="G145" s="102"/>
      <c r="H145" s="125"/>
      <c r="I145" s="111"/>
      <c r="J145" s="83"/>
      <c r="K145" s="118">
        <f>SUM([1]YC2017!BH$19)</f>
        <v>0.43603895822250982</v>
      </c>
      <c r="L145" s="118">
        <f>SUM([1]YC2017!BH$58)</f>
        <v>0.5</v>
      </c>
      <c r="M145" s="119">
        <f>SUM([1]YC2017!BH$95)</f>
        <v>0</v>
      </c>
      <c r="N145" s="118">
        <f>SUM([1]YC2017!BH$32)</f>
        <v>2</v>
      </c>
      <c r="O145" s="118">
        <f>SUM([1]YC2017!BH$69)</f>
        <v>2</v>
      </c>
      <c r="P145" s="119">
        <f>SUM([1]YC2017!BH$106)</f>
        <v>0</v>
      </c>
      <c r="Q145" s="118">
        <f>SUM([1]YC2017!BH$45)</f>
        <v>0</v>
      </c>
      <c r="R145" s="118">
        <f>SUM([1]YC2017!BH$82)</f>
        <v>0</v>
      </c>
      <c r="S145" s="119">
        <f>SUM([1]YC2017!BH$117)</f>
        <v>0</v>
      </c>
      <c r="T145" s="104">
        <f>[1]DEBTLEVY!$U$34</f>
        <v>3.6731594007703601</v>
      </c>
      <c r="U145" s="87">
        <f>[1]DEBTLEVY!$AY$34</f>
        <v>0</v>
      </c>
    </row>
    <row r="146" spans="1:21" s="76" customFormat="1">
      <c r="A146" s="76" t="s">
        <v>170</v>
      </c>
      <c r="B146" s="105"/>
      <c r="C146" s="77" t="s">
        <v>172</v>
      </c>
      <c r="D146" s="78">
        <v>333588</v>
      </c>
      <c r="E146" s="107"/>
      <c r="F146" s="78">
        <v>1037170</v>
      </c>
      <c r="G146" s="107"/>
      <c r="H146" s="81"/>
      <c r="I146" s="111"/>
      <c r="J146" s="83"/>
      <c r="K146" s="108">
        <f>SUM([1]YC2017!BH$19)</f>
        <v>0.43603895822250982</v>
      </c>
      <c r="L146" s="108">
        <f>SUM([1]YC2017!BH$58)</f>
        <v>0.5</v>
      </c>
      <c r="M146" s="109">
        <f>SUM([1]YC2017!BH$95)</f>
        <v>0</v>
      </c>
      <c r="N146" s="108">
        <f>SUM([1]YC2017!BH$32)</f>
        <v>2</v>
      </c>
      <c r="O146" s="108">
        <f>SUM([1]YC2017!BH$69)</f>
        <v>2</v>
      </c>
      <c r="P146" s="109">
        <f>SUM([1]YC2017!BH$106)</f>
        <v>0</v>
      </c>
      <c r="Q146" s="108">
        <f>SUM([1]YC2017!BH$45)</f>
        <v>0</v>
      </c>
      <c r="R146" s="108">
        <f>SUM([1]YC2017!BH$82)</f>
        <v>0</v>
      </c>
      <c r="S146" s="109">
        <f>SUM([1]YC2017!BH$117)</f>
        <v>0</v>
      </c>
      <c r="T146" s="86">
        <f>[1]DEBTLEVY!$U$34</f>
        <v>3.6731594007703601</v>
      </c>
      <c r="U146" s="87">
        <f>[1]DEBTLEVY!$AY$34</f>
        <v>0</v>
      </c>
    </row>
    <row r="147" spans="1:21" s="76" customFormat="1">
      <c r="A147" s="76" t="s">
        <v>170</v>
      </c>
      <c r="B147" s="105"/>
      <c r="C147" s="77" t="s">
        <v>173</v>
      </c>
      <c r="D147" s="78">
        <v>871670</v>
      </c>
      <c r="E147" s="107">
        <f>SUM(D145:D147)</f>
        <v>9972827</v>
      </c>
      <c r="F147" s="78">
        <v>3039227</v>
      </c>
      <c r="G147" s="107">
        <f>SUM(F145:F147)</f>
        <v>22321882</v>
      </c>
      <c r="H147" s="81"/>
      <c r="I147" s="111"/>
      <c r="J147" s="83">
        <f>SUM(E147,G147,H147)</f>
        <v>32294709</v>
      </c>
      <c r="K147" s="84">
        <f>SUM([1]YC2017!BH$19)</f>
        <v>0.43603895822250982</v>
      </c>
      <c r="L147" s="84">
        <f>SUM([1]YC2017!BH$58)</f>
        <v>0.5</v>
      </c>
      <c r="M147" s="85">
        <f>SUM([1]YC2017!BH$95)</f>
        <v>0</v>
      </c>
      <c r="N147" s="84">
        <f>SUM([1]YC2017!BH$32)</f>
        <v>2</v>
      </c>
      <c r="O147" s="84">
        <f>SUM([1]YC2017!BH$69)</f>
        <v>2</v>
      </c>
      <c r="P147" s="85">
        <f>SUM([1]YC2017!BH$106)</f>
        <v>0</v>
      </c>
      <c r="Q147" s="84">
        <f>SUM([1]YC2017!BH$45)</f>
        <v>0</v>
      </c>
      <c r="R147" s="84">
        <f>SUM([1]YC2017!BH$82)</f>
        <v>0</v>
      </c>
      <c r="S147" s="85">
        <f>SUM([1]YC2017!BH$117)</f>
        <v>0</v>
      </c>
      <c r="T147" s="86">
        <f>[1]DEBTLEVY!$U$34</f>
        <v>3.6731594007703601</v>
      </c>
      <c r="U147" s="87">
        <f>[1]DEBTLEVY!$AY$34</f>
        <v>0</v>
      </c>
    </row>
    <row r="148" spans="1:21" s="89" customFormat="1" ht="6.95" customHeight="1">
      <c r="B148" s="90"/>
      <c r="C148" s="90"/>
      <c r="D148" s="90"/>
      <c r="E148" s="91"/>
      <c r="F148" s="92"/>
      <c r="G148" s="91"/>
      <c r="H148" s="93"/>
      <c r="I148" s="94"/>
      <c r="J148" s="95"/>
      <c r="K148" s="96"/>
      <c r="L148" s="96"/>
      <c r="M148" s="97"/>
      <c r="N148" s="96"/>
      <c r="O148" s="96"/>
      <c r="P148" s="97"/>
      <c r="Q148" s="96"/>
      <c r="R148" s="96"/>
      <c r="S148" s="97"/>
      <c r="T148" s="98"/>
      <c r="U148" s="99"/>
    </row>
    <row r="149" spans="1:21" s="88" customFormat="1">
      <c r="A149" s="76" t="s">
        <v>174</v>
      </c>
      <c r="B149" s="112" t="s">
        <v>174</v>
      </c>
      <c r="C149" s="100" t="s">
        <v>175</v>
      </c>
      <c r="D149" s="101">
        <v>20151902</v>
      </c>
      <c r="E149" s="102"/>
      <c r="F149" s="101">
        <v>31751908</v>
      </c>
      <c r="G149" s="102"/>
      <c r="H149" s="125"/>
      <c r="I149" s="111"/>
      <c r="J149" s="83"/>
      <c r="K149" s="118">
        <f>SUM([1]YC2017!BI$19)</f>
        <v>0.19215179911725133</v>
      </c>
      <c r="L149" s="118">
        <f>SUM([1]YC2017!BI$58)</f>
        <v>0.29927263164346202</v>
      </c>
      <c r="M149" s="119">
        <f>SUM([1]YC2017!BI$95)</f>
        <v>0</v>
      </c>
      <c r="N149" s="118">
        <f>SUM([1]YC2017!BI$32)</f>
        <v>2</v>
      </c>
      <c r="O149" s="118">
        <f>SUM([1]YC2017!BI$69)</f>
        <v>1.8193499262433779</v>
      </c>
      <c r="P149" s="119">
        <f>SUM([1]YC2017!BI$106)</f>
        <v>0</v>
      </c>
      <c r="Q149" s="118">
        <f>SUM([1]YC2017!BI$45)</f>
        <v>0</v>
      </c>
      <c r="R149" s="118">
        <f>SUM([1]YC2017!BI$82)</f>
        <v>0</v>
      </c>
      <c r="S149" s="119">
        <f>SUM([1]YC2017!BI$117)</f>
        <v>0</v>
      </c>
      <c r="T149" s="104">
        <f>[1]DEBTLEVY!$U$145</f>
        <v>4.6393900748937051</v>
      </c>
      <c r="U149" s="87">
        <f>[1]DEBTLEVY!$AY$145</f>
        <v>0</v>
      </c>
    </row>
    <row r="150" spans="1:21" s="88" customFormat="1">
      <c r="A150" s="76" t="s">
        <v>174</v>
      </c>
      <c r="B150" s="137"/>
      <c r="C150" s="138" t="s">
        <v>176</v>
      </c>
      <c r="D150" s="139">
        <v>22137747</v>
      </c>
      <c r="E150" s="140">
        <f>SUM(D149:D150)</f>
        <v>42289649</v>
      </c>
      <c r="F150" s="139">
        <v>8102330</v>
      </c>
      <c r="G150" s="140">
        <f>SUM(F149:F150)</f>
        <v>39854238</v>
      </c>
      <c r="H150" s="141"/>
      <c r="I150" s="142"/>
      <c r="J150" s="143">
        <f>SUM(E150,G150,H150)</f>
        <v>82143887</v>
      </c>
      <c r="K150" s="144">
        <f>SUM([1]YC2017!BI$19)</f>
        <v>0.19215179911725133</v>
      </c>
      <c r="L150" s="144">
        <f>SUM([1]YC2017!BI$58)</f>
        <v>0.29927263164346202</v>
      </c>
      <c r="M150" s="145">
        <f>SUM([1]YC2017!BI$95)</f>
        <v>0</v>
      </c>
      <c r="N150" s="144">
        <f>SUM([1]YC2017!BI$32)</f>
        <v>2</v>
      </c>
      <c r="O150" s="144">
        <f>SUM([1]YC2017!BI$69)</f>
        <v>1.8193499262433779</v>
      </c>
      <c r="P150" s="145">
        <f>SUM([1]YC2017!BI$106)</f>
        <v>0</v>
      </c>
      <c r="Q150" s="144">
        <f>SUM([1]YC2017!BI$45)</f>
        <v>0</v>
      </c>
      <c r="R150" s="144">
        <f>SUM([1]YC2017!BI$82)</f>
        <v>0</v>
      </c>
      <c r="S150" s="145">
        <f>SUM([1]YC2017!BI$117)</f>
        <v>0</v>
      </c>
      <c r="T150" s="161">
        <f>[1]DEBTLEVY!$U$145</f>
        <v>4.6393900748937051</v>
      </c>
      <c r="U150" s="87">
        <f>[1]DEBTLEVY!$AY$145</f>
        <v>0</v>
      </c>
    </row>
    <row r="151" spans="1:21" s="89" customFormat="1" ht="6.95" customHeight="1">
      <c r="B151" s="90"/>
      <c r="C151" s="90"/>
      <c r="D151" s="90"/>
      <c r="E151" s="91"/>
      <c r="F151" s="92"/>
      <c r="G151" s="91"/>
      <c r="H151" s="93"/>
      <c r="I151" s="94"/>
      <c r="J151" s="95"/>
      <c r="K151" s="96"/>
      <c r="L151" s="96"/>
      <c r="M151" s="97"/>
      <c r="N151" s="96"/>
      <c r="O151" s="96"/>
      <c r="P151" s="97"/>
      <c r="Q151" s="96"/>
      <c r="R151" s="96"/>
      <c r="S151" s="97"/>
      <c r="T151" s="98"/>
      <c r="U151" s="162"/>
    </row>
    <row r="152" spans="1:21" s="88" customFormat="1">
      <c r="A152" s="76" t="s">
        <v>177</v>
      </c>
      <c r="B152" s="100" t="s">
        <v>177</v>
      </c>
      <c r="C152" s="100" t="s">
        <v>178</v>
      </c>
      <c r="D152" s="101">
        <v>64057942</v>
      </c>
      <c r="E152" s="102">
        <f>D152</f>
        <v>64057942</v>
      </c>
      <c r="F152" s="101">
        <v>37572386</v>
      </c>
      <c r="G152" s="102">
        <f>F152</f>
        <v>37572386</v>
      </c>
      <c r="H152" s="125"/>
      <c r="I152" s="111"/>
      <c r="J152" s="83">
        <f>SUM(E152,G152,H152)</f>
        <v>101630328</v>
      </c>
      <c r="K152" s="118">
        <f>SUM([1]YC2017!BJ$19)</f>
        <v>0.26299042264120087</v>
      </c>
      <c r="L152" s="118">
        <f>SUM([1]YC2017!BJ$58)</f>
        <v>0.31413149199459606</v>
      </c>
      <c r="M152" s="119">
        <f>SUM([1]YC2017!BJ$95)</f>
        <v>0</v>
      </c>
      <c r="N152" s="118">
        <f>SUM([1]YC2017!BJ$32)</f>
        <v>1.8935310430166459</v>
      </c>
      <c r="O152" s="118">
        <f>SUM([1]YC2017!BJ$69)</f>
        <v>1.8379548022520176</v>
      </c>
      <c r="P152" s="119">
        <f>SUM([1]YC2017!BJ$106)</f>
        <v>0</v>
      </c>
      <c r="Q152" s="118">
        <f>SUM([1]YC2017!BJ$45)</f>
        <v>0</v>
      </c>
      <c r="R152" s="118">
        <f>SUM([1]YC2017!BJ$82)</f>
        <v>0</v>
      </c>
      <c r="S152" s="119">
        <f>SUM([1]YC2017!BJ$117)</f>
        <v>0</v>
      </c>
      <c r="T152" s="116">
        <f>[1]DEBTLEVY!U88</f>
        <v>1.4461162202435645</v>
      </c>
      <c r="U152" s="87">
        <f>[1]DEBTLEVY!AY88</f>
        <v>0</v>
      </c>
    </row>
    <row r="153" spans="1:21" s="89" customFormat="1" ht="6.95" customHeight="1">
      <c r="B153" s="90"/>
      <c r="C153" s="90"/>
      <c r="D153" s="90"/>
      <c r="E153" s="91"/>
      <c r="F153" s="92"/>
      <c r="G153" s="91"/>
      <c r="H153" s="93"/>
      <c r="I153" s="94"/>
      <c r="J153" s="95"/>
      <c r="K153" s="96"/>
      <c r="L153" s="96"/>
      <c r="M153" s="97"/>
      <c r="N153" s="96"/>
      <c r="O153" s="96"/>
      <c r="P153" s="97"/>
      <c r="Q153" s="96"/>
      <c r="R153" s="96"/>
      <c r="S153" s="97"/>
      <c r="T153" s="98"/>
      <c r="U153" s="99"/>
    </row>
    <row r="154" spans="1:21" s="88" customFormat="1">
      <c r="A154" s="76" t="s">
        <v>179</v>
      </c>
      <c r="B154" s="134" t="s">
        <v>179</v>
      </c>
      <c r="C154" s="100" t="s">
        <v>180</v>
      </c>
      <c r="D154" s="101">
        <v>104308372</v>
      </c>
      <c r="E154" s="102"/>
      <c r="F154" s="101">
        <v>89755944</v>
      </c>
      <c r="G154" s="102"/>
      <c r="H154" s="125"/>
      <c r="I154" s="111"/>
      <c r="J154" s="83"/>
      <c r="K154" s="118">
        <f>SUM([1]YC2017!BK$19)</f>
        <v>0.38138619063761797</v>
      </c>
      <c r="L154" s="118">
        <f>SUM([1]YC2017!BK$58)</f>
        <v>0.5</v>
      </c>
      <c r="M154" s="119">
        <f>SUM([1]YC2017!BK$95)</f>
        <v>0</v>
      </c>
      <c r="N154" s="118">
        <f>SUM([1]YC2017!BK$32)</f>
        <v>1.9500665625137283</v>
      </c>
      <c r="O154" s="118">
        <f>SUM([1]YC2017!BK$69)</f>
        <v>2</v>
      </c>
      <c r="P154" s="119">
        <f>SUM([1]YC2017!BK$106)</f>
        <v>0</v>
      </c>
      <c r="Q154" s="118">
        <f>SUM([1]YC2017!BK$45)</f>
        <v>0</v>
      </c>
      <c r="R154" s="118">
        <f>SUM([1]YC2017!BK$82)</f>
        <v>0</v>
      </c>
      <c r="S154" s="119">
        <f>SUM([1]YC2017!BK$117)</f>
        <v>0</v>
      </c>
      <c r="T154" s="86">
        <f>[1]DEBTLEVY!$U$153</f>
        <v>8.1694882104615711</v>
      </c>
      <c r="U154" s="163">
        <f>[1]DEBTLEVY!$AY$153</f>
        <v>0</v>
      </c>
    </row>
    <row r="155" spans="1:21" s="76" customFormat="1">
      <c r="A155" s="76" t="s">
        <v>179</v>
      </c>
      <c r="B155" s="105"/>
      <c r="C155" s="77" t="s">
        <v>181</v>
      </c>
      <c r="D155" s="78">
        <v>0</v>
      </c>
      <c r="E155" s="107"/>
      <c r="F155" s="78">
        <v>67919</v>
      </c>
      <c r="G155" s="107"/>
      <c r="H155" s="81"/>
      <c r="I155" s="111"/>
      <c r="J155" s="83"/>
      <c r="K155" s="108">
        <f>SUM([1]YC2017!BK$19)</f>
        <v>0.38138619063761797</v>
      </c>
      <c r="L155" s="108">
        <f>SUM([1]YC2017!BK$58)</f>
        <v>0.5</v>
      </c>
      <c r="M155" s="109">
        <f>SUM([1]YC2017!BK$95)</f>
        <v>0</v>
      </c>
      <c r="N155" s="108">
        <f>SUM([1]YC2017!BK$32)</f>
        <v>1.9500665625137283</v>
      </c>
      <c r="O155" s="108">
        <f>SUM([1]YC2017!BK$69)</f>
        <v>2</v>
      </c>
      <c r="P155" s="109">
        <f>SUM([1]YC2017!BK$106)</f>
        <v>0</v>
      </c>
      <c r="Q155" s="108">
        <f>SUM([1]YC2017!BK$45)</f>
        <v>0</v>
      </c>
      <c r="R155" s="108">
        <f>SUM([1]YC2017!BK$82)</f>
        <v>0</v>
      </c>
      <c r="S155" s="109">
        <f>SUM([1]YC2017!BK$117)</f>
        <v>0</v>
      </c>
      <c r="T155" s="86">
        <f>[1]DEBTLEVY!$U$153</f>
        <v>8.1694882104615711</v>
      </c>
      <c r="U155" s="104">
        <f>[1]DEBTLEVY!$AY$153</f>
        <v>0</v>
      </c>
    </row>
    <row r="156" spans="1:21" s="76" customFormat="1">
      <c r="A156" s="76" t="s">
        <v>179</v>
      </c>
      <c r="B156" s="105"/>
      <c r="C156" s="77" t="s">
        <v>182</v>
      </c>
      <c r="D156" s="78">
        <v>87594659</v>
      </c>
      <c r="E156" s="107"/>
      <c r="F156" s="78">
        <v>13019882</v>
      </c>
      <c r="G156" s="107"/>
      <c r="H156" s="81"/>
      <c r="I156" s="111"/>
      <c r="J156" s="83"/>
      <c r="K156" s="108">
        <f>SUM([1]YC2017!BK$19)</f>
        <v>0.38138619063761797</v>
      </c>
      <c r="L156" s="108">
        <f>SUM([1]YC2017!BK$58)</f>
        <v>0.5</v>
      </c>
      <c r="M156" s="109">
        <f>SUM([1]YC2017!BK$95)</f>
        <v>0</v>
      </c>
      <c r="N156" s="108">
        <f>SUM([1]YC2017!BK$32)</f>
        <v>1.9500665625137283</v>
      </c>
      <c r="O156" s="108">
        <f>SUM([1]YC2017!BK$69)</f>
        <v>2</v>
      </c>
      <c r="P156" s="109">
        <f>SUM([1]YC2017!BK$106)</f>
        <v>0</v>
      </c>
      <c r="Q156" s="108">
        <f>SUM([1]YC2017!BK$45)</f>
        <v>0</v>
      </c>
      <c r="R156" s="108">
        <f>SUM([1]YC2017!BK$82)</f>
        <v>0</v>
      </c>
      <c r="S156" s="109">
        <f>SUM([1]YC2017!BK$117)</f>
        <v>0</v>
      </c>
      <c r="T156" s="86">
        <f>[1]DEBTLEVY!$U$153</f>
        <v>8.1694882104615711</v>
      </c>
      <c r="U156" s="104">
        <f>[1]DEBTLEVY!$AY$153</f>
        <v>0</v>
      </c>
    </row>
    <row r="157" spans="1:21" s="76" customFormat="1">
      <c r="A157" s="76" t="s">
        <v>179</v>
      </c>
      <c r="B157" s="105"/>
      <c r="C157" s="77" t="s">
        <v>183</v>
      </c>
      <c r="D157" s="78">
        <v>164301144</v>
      </c>
      <c r="E157" s="107"/>
      <c r="F157" s="78">
        <v>76354456</v>
      </c>
      <c r="G157" s="107"/>
      <c r="H157" s="81"/>
      <c r="I157" s="111"/>
      <c r="J157" s="83"/>
      <c r="K157" s="108">
        <f>SUM([1]YC2017!BK$19)</f>
        <v>0.38138619063761797</v>
      </c>
      <c r="L157" s="108">
        <f>SUM([1]YC2017!BK$58)</f>
        <v>0.5</v>
      </c>
      <c r="M157" s="109">
        <f>SUM([1]YC2017!BK$95)</f>
        <v>0</v>
      </c>
      <c r="N157" s="108">
        <f>SUM([1]YC2017!BK$32)</f>
        <v>1.9500665625137283</v>
      </c>
      <c r="O157" s="108">
        <f>SUM([1]YC2017!BK$69)</f>
        <v>2</v>
      </c>
      <c r="P157" s="109">
        <f>SUM([1]YC2017!BK$106)</f>
        <v>0</v>
      </c>
      <c r="Q157" s="108">
        <f>SUM([1]YC2017!BK$45)</f>
        <v>0</v>
      </c>
      <c r="R157" s="108">
        <f>SUM([1]YC2017!BK$82)</f>
        <v>0</v>
      </c>
      <c r="S157" s="109">
        <f>SUM([1]YC2017!BK$117)</f>
        <v>0</v>
      </c>
      <c r="T157" s="86">
        <f>[1]DEBTLEVY!$U$153</f>
        <v>8.1694882104615711</v>
      </c>
      <c r="U157" s="104">
        <f>[1]DEBTLEVY!$AY$153</f>
        <v>0</v>
      </c>
    </row>
    <row r="158" spans="1:21" s="88" customFormat="1">
      <c r="A158" s="76"/>
      <c r="B158" s="77"/>
      <c r="C158" s="164" t="s">
        <v>184</v>
      </c>
      <c r="D158" s="78">
        <v>31774660</v>
      </c>
      <c r="E158" s="107">
        <f>SUM(D154:D158)</f>
        <v>387978835</v>
      </c>
      <c r="F158" s="78">
        <v>2380615</v>
      </c>
      <c r="G158" s="107">
        <f>SUM(F154:F158)</f>
        <v>181578816</v>
      </c>
      <c r="H158" s="81"/>
      <c r="I158" s="111"/>
      <c r="J158" s="83">
        <f>SUM(E158,G158,H158)</f>
        <v>569557651</v>
      </c>
      <c r="K158" s="108">
        <f>SUM([1]YC2017!BK$19)</f>
        <v>0.38138619063761797</v>
      </c>
      <c r="L158" s="108">
        <f>SUM([1]YC2017!BK$58)</f>
        <v>0.5</v>
      </c>
      <c r="M158" s="109">
        <f>SUM([1]YC2017!BK$95)</f>
        <v>0</v>
      </c>
      <c r="N158" s="108">
        <f>SUM([1]YC2017!BK$32)</f>
        <v>1.9500665625137283</v>
      </c>
      <c r="O158" s="108">
        <f>SUM([1]YC2017!BK$69)</f>
        <v>2</v>
      </c>
      <c r="P158" s="109">
        <f>SUM([1]YC2017!BK$106)</f>
        <v>0</v>
      </c>
      <c r="Q158" s="108">
        <f>SUM([1]YC2017!BK$45)</f>
        <v>0</v>
      </c>
      <c r="R158" s="108">
        <f>SUM([1]YC2017!BK$82)</f>
        <v>0</v>
      </c>
      <c r="S158" s="109">
        <f>SUM([1]YC2017!BK$117)</f>
        <v>0</v>
      </c>
      <c r="T158" s="86">
        <f>[1]DEBTLEVY!$U$153</f>
        <v>8.1694882104615711</v>
      </c>
      <c r="U158" s="87">
        <f>[1]DEBTLEVY!$AY$153</f>
        <v>0</v>
      </c>
    </row>
    <row r="159" spans="1:21" s="89" customFormat="1" ht="6.95" customHeight="1">
      <c r="B159" s="90"/>
      <c r="C159" s="90"/>
      <c r="D159" s="90"/>
      <c r="E159" s="91"/>
      <c r="F159" s="92"/>
      <c r="G159" s="91"/>
      <c r="H159" s="93"/>
      <c r="I159" s="94"/>
      <c r="J159" s="95"/>
      <c r="K159" s="96"/>
      <c r="L159" s="96"/>
      <c r="M159" s="97"/>
      <c r="N159" s="96"/>
      <c r="O159" s="96"/>
      <c r="P159" s="97"/>
      <c r="Q159" s="96"/>
      <c r="R159" s="96"/>
      <c r="S159" s="97"/>
      <c r="T159" s="98"/>
      <c r="U159" s="99"/>
    </row>
    <row r="160" spans="1:21" s="88" customFormat="1">
      <c r="A160" s="76" t="s">
        <v>185</v>
      </c>
      <c r="B160" s="134" t="s">
        <v>185</v>
      </c>
      <c r="C160" s="120" t="s">
        <v>186</v>
      </c>
      <c r="D160" s="101">
        <v>1910382</v>
      </c>
      <c r="E160" s="102">
        <f>D160</f>
        <v>1910382</v>
      </c>
      <c r="F160" s="101">
        <v>63958706</v>
      </c>
      <c r="G160" s="102">
        <v>64332545</v>
      </c>
      <c r="H160" s="113">
        <f>[1]YC2017!BL87</f>
        <v>17061164.030000001</v>
      </c>
      <c r="I160" s="111"/>
      <c r="J160" s="83">
        <f>SUM(E160,G160,H160)</f>
        <v>83304091.030000001</v>
      </c>
      <c r="K160" s="118">
        <f>SUM([1]YC2017!BL$19)</f>
        <v>0.3396494969535937</v>
      </c>
      <c r="L160" s="118">
        <f>[1]YC2017!BL58</f>
        <v>0.5</v>
      </c>
      <c r="M160" s="119">
        <f>SUM([1]YC2017!BL$95)</f>
        <v>0.5</v>
      </c>
      <c r="N160" s="118">
        <f>SUM([1]YC2017!BL$32)</f>
        <v>1.9808102491857467</v>
      </c>
      <c r="O160" s="118">
        <f>[1]YC2017!BL69</f>
        <v>2</v>
      </c>
      <c r="P160" s="119">
        <f>SUM([1]YC2017!BL$106)</f>
        <v>2</v>
      </c>
      <c r="Q160" s="118">
        <f>SUM([1]YC2017!BL$45)</f>
        <v>0</v>
      </c>
      <c r="R160" s="118">
        <f>SUM([1]YC2017!BL$82)</f>
        <v>0</v>
      </c>
      <c r="S160" s="119">
        <f>SUM([1]YC2017!BL$117)</f>
        <v>0</v>
      </c>
      <c r="T160" s="104">
        <f>[1]DEBTLEVY!U60</f>
        <v>10.342594704143163</v>
      </c>
      <c r="U160" s="87">
        <f>[1]DEBTLEVY!AY60</f>
        <v>0.86038747932293058</v>
      </c>
    </row>
    <row r="161" spans="1:21" s="89" customFormat="1" ht="6.95" customHeight="1">
      <c r="B161" s="90"/>
      <c r="C161" s="90"/>
      <c r="D161" s="90"/>
      <c r="E161" s="91"/>
      <c r="F161" s="92"/>
      <c r="G161" s="91"/>
      <c r="H161" s="93"/>
      <c r="I161" s="94"/>
      <c r="J161" s="95"/>
      <c r="K161" s="96"/>
      <c r="L161" s="96"/>
      <c r="M161" s="97"/>
      <c r="N161" s="96"/>
      <c r="O161" s="96"/>
      <c r="P161" s="97"/>
      <c r="Q161" s="96"/>
      <c r="R161" s="96"/>
      <c r="S161" s="97"/>
      <c r="T161" s="98"/>
      <c r="U161" s="99"/>
    </row>
    <row r="162" spans="1:21" s="88" customFormat="1">
      <c r="A162" s="76" t="s">
        <v>187</v>
      </c>
      <c r="B162" s="112" t="s">
        <v>187</v>
      </c>
      <c r="C162" s="100" t="s">
        <v>188</v>
      </c>
      <c r="D162" s="101">
        <v>25404404</v>
      </c>
      <c r="E162" s="102"/>
      <c r="F162" s="101">
        <v>35005921</v>
      </c>
      <c r="G162" s="102"/>
      <c r="H162" s="125"/>
      <c r="I162" s="111"/>
      <c r="J162" s="83"/>
      <c r="K162" s="118">
        <f>SUM([1]YC2017!BM$19)</f>
        <v>0.40122297110526922</v>
      </c>
      <c r="L162" s="118">
        <f>SUM([1]YC2017!BM$58)</f>
        <v>0.5</v>
      </c>
      <c r="M162" s="119">
        <f>SUM([1]YC2017!BM$95)</f>
        <v>0</v>
      </c>
      <c r="N162" s="118">
        <f>SUM([1]YC2017!BM$32)</f>
        <v>2</v>
      </c>
      <c r="O162" s="118">
        <f>SUM([1]YC2017!BM$69)</f>
        <v>2</v>
      </c>
      <c r="P162" s="119">
        <f>SUM([1]YC2017!BM$106)</f>
        <v>0</v>
      </c>
      <c r="Q162" s="118">
        <f>SUM([1]YC2017!BM$45)</f>
        <v>0</v>
      </c>
      <c r="R162" s="118">
        <f>SUM([1]YC2017!BM$82)</f>
        <v>0</v>
      </c>
      <c r="S162" s="119">
        <f>SUM([1]YC2017!BM$117)</f>
        <v>0</v>
      </c>
      <c r="T162" s="104">
        <f>[1]DEBTLEVY!U155</f>
        <v>4.3050225218310301</v>
      </c>
      <c r="U162" s="87">
        <f>[1]DEBTLEVY!$AY$156</f>
        <v>0</v>
      </c>
    </row>
    <row r="163" spans="1:21" s="88" customFormat="1">
      <c r="A163" s="76" t="s">
        <v>187</v>
      </c>
      <c r="B163" s="105"/>
      <c r="C163" s="77" t="s">
        <v>189</v>
      </c>
      <c r="D163" s="78">
        <v>952047</v>
      </c>
      <c r="E163" s="107">
        <f>SUM(D162:D163)</f>
        <v>26356451</v>
      </c>
      <c r="F163" s="78">
        <v>5464209</v>
      </c>
      <c r="G163" s="107">
        <f>SUM(F162:F163)</f>
        <v>40470130</v>
      </c>
      <c r="H163" s="81"/>
      <c r="I163" s="111"/>
      <c r="J163" s="83">
        <f>SUM(E163,G163,H163)</f>
        <v>66826581</v>
      </c>
      <c r="K163" s="84">
        <f>SUM([1]YC2017!BM$19)</f>
        <v>0.40122297110526922</v>
      </c>
      <c r="L163" s="84">
        <f>SUM([1]YC2017!BM$58)</f>
        <v>0.5</v>
      </c>
      <c r="M163" s="85">
        <f>SUM([1]YC2017!BM$95)</f>
        <v>0</v>
      </c>
      <c r="N163" s="84">
        <f>SUM([1]YC2017!BM$32)</f>
        <v>2</v>
      </c>
      <c r="O163" s="84">
        <f>SUM([1]YC2017!BM$69)</f>
        <v>2</v>
      </c>
      <c r="P163" s="85">
        <f>SUM([1]YC2017!BM$106)</f>
        <v>0</v>
      </c>
      <c r="Q163" s="84">
        <f>SUM([1]YC2017!BM$45)</f>
        <v>0</v>
      </c>
      <c r="R163" s="84">
        <f>SUM([1]YC2017!BM$82)</f>
        <v>0</v>
      </c>
      <c r="S163" s="85">
        <f>SUM([1]YC2017!BM$117)</f>
        <v>0</v>
      </c>
      <c r="T163" s="86">
        <f>[1]DEBTLEVY!U155</f>
        <v>4.3050225218310301</v>
      </c>
      <c r="U163" s="87">
        <f>[1]DEBTLEVY!$AY$156</f>
        <v>0</v>
      </c>
    </row>
    <row r="164" spans="1:21" s="89" customFormat="1" ht="6.95" customHeight="1">
      <c r="B164" s="90"/>
      <c r="C164" s="90"/>
      <c r="D164" s="90"/>
      <c r="E164" s="91"/>
      <c r="F164" s="92"/>
      <c r="G164" s="91"/>
      <c r="H164" s="93"/>
      <c r="I164" s="94"/>
      <c r="J164" s="95"/>
      <c r="K164" s="96"/>
      <c r="L164" s="96"/>
      <c r="M164" s="97"/>
      <c r="N164" s="96"/>
      <c r="O164" s="96"/>
      <c r="P164" s="97"/>
      <c r="Q164" s="96"/>
      <c r="R164" s="96"/>
      <c r="S164" s="97"/>
      <c r="T164" s="98"/>
      <c r="U164" s="99"/>
    </row>
    <row r="165" spans="1:21" s="88" customFormat="1">
      <c r="A165" s="76" t="s">
        <v>190</v>
      </c>
      <c r="B165" s="112" t="s">
        <v>190</v>
      </c>
      <c r="C165" s="100" t="s">
        <v>191</v>
      </c>
      <c r="D165" s="101">
        <v>100516037</v>
      </c>
      <c r="E165" s="102">
        <f>D165</f>
        <v>100516037</v>
      </c>
      <c r="F165" s="101">
        <v>34855947</v>
      </c>
      <c r="G165" s="102">
        <f>F165</f>
        <v>34855947</v>
      </c>
      <c r="H165" s="125"/>
      <c r="I165" s="111"/>
      <c r="J165" s="83">
        <f>SUM(E165,G165,H165)</f>
        <v>135371984</v>
      </c>
      <c r="K165" s="118">
        <f>SUM([1]YC2017!BN$19)</f>
        <v>9.6820312674454165E-2</v>
      </c>
      <c r="L165" s="118">
        <f>SUM([1]YC2017!BN$58)</f>
        <v>0.17460427446052695</v>
      </c>
      <c r="M165" s="119">
        <f>SUM([1]YC2017!BN$95)</f>
        <v>0</v>
      </c>
      <c r="N165" s="118">
        <f>SUM([1]YC2017!BN$32)</f>
        <v>2</v>
      </c>
      <c r="O165" s="118">
        <f>SUM([1]YC2017!BN$69)</f>
        <v>2</v>
      </c>
      <c r="P165" s="119">
        <f>SUM([1]YC2017!BN$106)</f>
        <v>0</v>
      </c>
      <c r="Q165" s="118">
        <f>SUM([1]YC2017!BN$45)</f>
        <v>0</v>
      </c>
      <c r="R165" s="118">
        <f>SUM([1]YC2017!BN$82)</f>
        <v>0</v>
      </c>
      <c r="S165" s="119">
        <f>SUM([1]YC2017!BN$117)</f>
        <v>0</v>
      </c>
      <c r="T165" s="104">
        <f>[1]DEBTLEVY!U131</f>
        <v>3.1038336247585301</v>
      </c>
      <c r="U165" s="87">
        <f>[1]DEBTLEVY!AY131</f>
        <v>0</v>
      </c>
    </row>
    <row r="166" spans="1:21" s="89" customFormat="1" ht="6.95" customHeight="1">
      <c r="B166" s="90"/>
      <c r="C166" s="90"/>
      <c r="D166" s="90"/>
      <c r="E166" s="91"/>
      <c r="F166" s="92"/>
      <c r="G166" s="91"/>
      <c r="H166" s="93"/>
      <c r="I166" s="94"/>
      <c r="J166" s="95"/>
      <c r="K166" s="96"/>
      <c r="L166" s="96"/>
      <c r="M166" s="97"/>
      <c r="N166" s="96"/>
      <c r="O166" s="96"/>
      <c r="P166" s="97"/>
      <c r="Q166" s="96"/>
      <c r="R166" s="96"/>
      <c r="S166" s="97"/>
      <c r="T166" s="98"/>
      <c r="U166" s="99"/>
    </row>
    <row r="167" spans="1:21" s="88" customFormat="1">
      <c r="A167" s="76" t="s">
        <v>192</v>
      </c>
      <c r="B167" s="112" t="s">
        <v>192</v>
      </c>
      <c r="C167" s="100" t="s">
        <v>193</v>
      </c>
      <c r="D167" s="101">
        <v>40396815</v>
      </c>
      <c r="E167" s="102"/>
      <c r="F167" s="101">
        <v>11046345</v>
      </c>
      <c r="G167" s="102"/>
      <c r="H167" s="125"/>
      <c r="I167" s="111"/>
      <c r="J167" s="83"/>
      <c r="K167" s="118">
        <f>SUM([1]YC2017!BO$19)</f>
        <v>0.14905396317275466</v>
      </c>
      <c r="L167" s="118">
        <f>SUM([1]YC2017!BO$58)</f>
        <v>0.49397729500605858</v>
      </c>
      <c r="M167" s="119">
        <f>SUM([1]YC2017!BO$95)</f>
        <v>0</v>
      </c>
      <c r="N167" s="118">
        <f>SUM([1]YC2017!BO$32)</f>
        <v>1.9438444097098793</v>
      </c>
      <c r="O167" s="118">
        <f>SUM([1]YC2017!BO$69)</f>
        <v>1.9759091800242343</v>
      </c>
      <c r="P167" s="119">
        <f>SUM([1]YC2017!BO$106)</f>
        <v>0</v>
      </c>
      <c r="Q167" s="118">
        <f>SUM([1]YC2017!BO$45)</f>
        <v>0</v>
      </c>
      <c r="R167" s="118">
        <f>SUM([1]YC2017!BO$82)</f>
        <v>0</v>
      </c>
      <c r="S167" s="119">
        <f>SUM([1]YC2017!BO$117)</f>
        <v>0</v>
      </c>
      <c r="T167" s="104">
        <f>[1]DEBTLEVY!$U$143</f>
        <v>4.1434504836572952</v>
      </c>
      <c r="U167" s="87">
        <f>[1]DEBTLEVY!$AY$143</f>
        <v>0</v>
      </c>
    </row>
    <row r="168" spans="1:21" s="88" customFormat="1">
      <c r="A168" s="76" t="s">
        <v>192</v>
      </c>
      <c r="B168" s="105"/>
      <c r="C168" s="77" t="s">
        <v>194</v>
      </c>
      <c r="D168" s="78">
        <v>2511648</v>
      </c>
      <c r="E168" s="107">
        <f>SUM(D167:D168)</f>
        <v>42908463</v>
      </c>
      <c r="F168" s="78">
        <v>1433425</v>
      </c>
      <c r="G168" s="107">
        <f>SUM(F167:F168)</f>
        <v>12479770</v>
      </c>
      <c r="H168" s="81"/>
      <c r="I168" s="111"/>
      <c r="J168" s="83">
        <f>SUM(E168,G168,H168)</f>
        <v>55388233</v>
      </c>
      <c r="K168" s="84">
        <f>SUM([1]YC2017!BO$19)</f>
        <v>0.14905396317275466</v>
      </c>
      <c r="L168" s="84">
        <f>SUM([1]YC2017!BO$58)</f>
        <v>0.49397729500605858</v>
      </c>
      <c r="M168" s="85">
        <f>SUM([1]YC2017!BO$95)</f>
        <v>0</v>
      </c>
      <c r="N168" s="84">
        <f>SUM([1]YC2017!BO$32)</f>
        <v>1.9438444097098793</v>
      </c>
      <c r="O168" s="84">
        <f>SUM([1]YC2017!BO$69)</f>
        <v>1.9759091800242343</v>
      </c>
      <c r="P168" s="85">
        <f>SUM([1]YC2017!BO$106)</f>
        <v>0</v>
      </c>
      <c r="Q168" s="84">
        <f>SUM([1]YC2017!BO$45)</f>
        <v>0</v>
      </c>
      <c r="R168" s="84">
        <f>SUM([1]YC2017!BO$82)</f>
        <v>0</v>
      </c>
      <c r="S168" s="85">
        <f>SUM([1]YC2017!BO$117)</f>
        <v>0</v>
      </c>
      <c r="T168" s="86">
        <f>[1]DEBTLEVY!$U$143</f>
        <v>4.1434504836572952</v>
      </c>
      <c r="U168" s="87">
        <f>[1]DEBTLEVY!$AY$143</f>
        <v>0</v>
      </c>
    </row>
    <row r="169" spans="1:21" s="89" customFormat="1" ht="6.95" customHeight="1">
      <c r="B169" s="90"/>
      <c r="C169" s="90"/>
      <c r="D169" s="90"/>
      <c r="E169" s="91"/>
      <c r="F169" s="92"/>
      <c r="G169" s="91"/>
      <c r="H169" s="93"/>
      <c r="I169" s="94"/>
      <c r="J169" s="95"/>
      <c r="K169" s="96"/>
      <c r="L169" s="96"/>
      <c r="M169" s="97"/>
      <c r="N169" s="96"/>
      <c r="O169" s="96"/>
      <c r="P169" s="97"/>
      <c r="Q169" s="96"/>
      <c r="R169" s="96"/>
      <c r="S169" s="97"/>
      <c r="T169" s="98"/>
      <c r="U169" s="99"/>
    </row>
    <row r="170" spans="1:21" s="88" customFormat="1">
      <c r="A170" s="76" t="s">
        <v>195</v>
      </c>
      <c r="B170" s="134" t="s">
        <v>195</v>
      </c>
      <c r="C170" s="120" t="s">
        <v>196</v>
      </c>
      <c r="D170" s="101">
        <v>136760730</v>
      </c>
      <c r="E170" s="102">
        <f>D170</f>
        <v>136760730</v>
      </c>
      <c r="F170" s="101">
        <v>40649321</v>
      </c>
      <c r="G170" s="102">
        <f>F170</f>
        <v>40649321</v>
      </c>
      <c r="H170" s="125"/>
      <c r="I170" s="111"/>
      <c r="J170" s="83">
        <f>SUM(E170,G170,H170)</f>
        <v>177410051</v>
      </c>
      <c r="K170" s="118">
        <f>SUM([1]YC2017!BP$19)</f>
        <v>0.20773350424944764</v>
      </c>
      <c r="L170" s="118">
        <f>SUM([1]YC2017!BP$58)</f>
        <v>0.5</v>
      </c>
      <c r="M170" s="119">
        <f>SUM([1]YC2017!BP$95)</f>
        <v>0</v>
      </c>
      <c r="N170" s="118">
        <f>SUM([1]YC2017!BP$32)</f>
        <v>2</v>
      </c>
      <c r="O170" s="118">
        <f>SUM([1]YC2017!BP$69)</f>
        <v>2</v>
      </c>
      <c r="P170" s="119">
        <f>SUM([1]YC2017!BP$106)</f>
        <v>0</v>
      </c>
      <c r="Q170" s="118">
        <f>SUM([1]YC2017!BP$45)</f>
        <v>0</v>
      </c>
      <c r="R170" s="118">
        <f>SUM([1]YC2017!BP$82)</f>
        <v>0</v>
      </c>
      <c r="S170" s="119">
        <f>SUM([1]YC2017!BP$117)</f>
        <v>0</v>
      </c>
      <c r="T170" s="104">
        <f>[1]DEBTLEVY!U134</f>
        <v>9.2941797638848467</v>
      </c>
      <c r="U170" s="87">
        <f>[1]DEBTLEVY!AY134</f>
        <v>0</v>
      </c>
    </row>
    <row r="171" spans="1:21" s="89" customFormat="1" ht="6.95" customHeight="1">
      <c r="B171" s="90"/>
      <c r="C171" s="90"/>
      <c r="D171" s="90"/>
      <c r="E171" s="91"/>
      <c r="F171" s="92"/>
      <c r="G171" s="91"/>
      <c r="H171" s="93"/>
      <c r="I171" s="94"/>
      <c r="J171" s="95"/>
      <c r="K171" s="96"/>
      <c r="L171" s="96"/>
      <c r="M171" s="97"/>
      <c r="N171" s="96"/>
      <c r="O171" s="96"/>
      <c r="P171" s="97"/>
      <c r="Q171" s="96"/>
      <c r="R171" s="96"/>
      <c r="S171" s="97"/>
      <c r="T171" s="98"/>
      <c r="U171" s="99"/>
    </row>
    <row r="172" spans="1:21" s="88" customFormat="1">
      <c r="A172" s="76" t="s">
        <v>197</v>
      </c>
      <c r="B172" s="100" t="s">
        <v>197</v>
      </c>
      <c r="C172" s="100" t="s">
        <v>198</v>
      </c>
      <c r="D172" s="101">
        <v>155282319</v>
      </c>
      <c r="E172" s="102">
        <f>D172</f>
        <v>155282319</v>
      </c>
      <c r="F172" s="101">
        <v>121585324</v>
      </c>
      <c r="G172" s="102">
        <f>F172</f>
        <v>121585324</v>
      </c>
      <c r="H172" s="125"/>
      <c r="I172" s="111"/>
      <c r="J172" s="83">
        <f>SUM(E172,G172,H172)</f>
        <v>276867643</v>
      </c>
      <c r="K172" s="118">
        <f>SUM([1]YC2017!BQ$19)</f>
        <v>0.43564567988352798</v>
      </c>
      <c r="L172" s="118">
        <f>SUM([1]YC2017!BQ$58)</f>
        <v>0.5</v>
      </c>
      <c r="M172" s="119">
        <f>SUM([1]YC2017!BQ$95)</f>
        <v>0</v>
      </c>
      <c r="N172" s="118">
        <f>SUM([1]YC2017!BQ$32)</f>
        <v>2</v>
      </c>
      <c r="O172" s="118">
        <f>SUM([1]YC2017!BQ$69)</f>
        <v>2</v>
      </c>
      <c r="P172" s="119">
        <f>SUM([1]YC2017!BQ$106)</f>
        <v>0</v>
      </c>
      <c r="Q172" s="118">
        <f>SUM([1]YC2017!BQ$45)</f>
        <v>0</v>
      </c>
      <c r="R172" s="118">
        <f>SUM([1]YC2017!BQ$82)</f>
        <v>0</v>
      </c>
      <c r="S172" s="119">
        <f>SUM([1]YC2017!BQ$117)</f>
        <v>0</v>
      </c>
      <c r="T172" s="104">
        <f>[1]DEBTLEVY!U110</f>
        <v>5.7006248331092007</v>
      </c>
      <c r="U172" s="116">
        <f>[1]DEBTLEVY!AY110</f>
        <v>1.6083159980325623</v>
      </c>
    </row>
    <row r="173" spans="1:21" s="89" customFormat="1" ht="6.95" customHeight="1">
      <c r="B173" s="90"/>
      <c r="C173" s="90"/>
      <c r="D173" s="90"/>
      <c r="E173" s="91"/>
      <c r="F173" s="92"/>
      <c r="G173" s="91"/>
      <c r="H173" s="93"/>
      <c r="I173" s="94"/>
      <c r="J173" s="95"/>
      <c r="K173" s="96"/>
      <c r="L173" s="96"/>
      <c r="M173" s="97"/>
      <c r="N173" s="96"/>
      <c r="O173" s="96"/>
      <c r="P173" s="97"/>
      <c r="Q173" s="96"/>
      <c r="R173" s="96"/>
      <c r="S173" s="97"/>
      <c r="T173" s="98"/>
      <c r="U173" s="99"/>
    </row>
    <row r="174" spans="1:21" s="88" customFormat="1">
      <c r="A174" s="76" t="s">
        <v>199</v>
      </c>
      <c r="B174" s="112" t="s">
        <v>199</v>
      </c>
      <c r="C174" s="100" t="s">
        <v>200</v>
      </c>
      <c r="D174" s="101">
        <v>49665665</v>
      </c>
      <c r="E174" s="102"/>
      <c r="F174" s="101">
        <v>24751833</v>
      </c>
      <c r="G174" s="102"/>
      <c r="H174" s="125"/>
      <c r="I174" s="111"/>
      <c r="J174" s="83"/>
      <c r="K174" s="118">
        <f>SUM([1]YC2017!BR$19)</f>
        <v>0.37924977944735638</v>
      </c>
      <c r="L174" s="118">
        <f>SUM([1]YC2017!BR$58)</f>
        <v>0.5</v>
      </c>
      <c r="M174" s="119">
        <f>SUM([1]YC2017!BR$95)</f>
        <v>0</v>
      </c>
      <c r="N174" s="118">
        <f>SUM([1]YC2017!BR$32)</f>
        <v>2</v>
      </c>
      <c r="O174" s="118">
        <f>SUM([1]YC2017!BR$69)</f>
        <v>2</v>
      </c>
      <c r="P174" s="119">
        <f>SUM([1]YC2017!BR$106)</f>
        <v>0</v>
      </c>
      <c r="Q174" s="118">
        <f>SUM([1]YC2017!BR$45)</f>
        <v>0</v>
      </c>
      <c r="R174" s="118">
        <f>SUM([1]YC2017!BR$82)</f>
        <v>0</v>
      </c>
      <c r="S174" s="119">
        <f>SUM([1]YC2017!BR$117)</f>
        <v>0</v>
      </c>
      <c r="T174" s="104">
        <f>[1]DEBTLEVY!$U$14</f>
        <v>2.2699699465830609</v>
      </c>
      <c r="U174" s="87">
        <f>[1]DEBTLEVY!$AY$14</f>
        <v>0</v>
      </c>
    </row>
    <row r="175" spans="1:21" s="76" customFormat="1">
      <c r="A175" s="76" t="s">
        <v>199</v>
      </c>
      <c r="B175" s="105"/>
      <c r="C175" s="77" t="s">
        <v>201</v>
      </c>
      <c r="D175" s="78">
        <v>4768561</v>
      </c>
      <c r="E175" s="107"/>
      <c r="F175" s="78">
        <v>2789150</v>
      </c>
      <c r="G175" s="107"/>
      <c r="H175" s="81"/>
      <c r="I175" s="111"/>
      <c r="J175" s="83"/>
      <c r="K175" s="108">
        <f>SUM([1]YC2017!BR$19)</f>
        <v>0.37924977944735638</v>
      </c>
      <c r="L175" s="108">
        <f>SUM([1]YC2017!BR$58)</f>
        <v>0.5</v>
      </c>
      <c r="M175" s="109">
        <f>SUM([1]YC2017!BR$95)</f>
        <v>0</v>
      </c>
      <c r="N175" s="108">
        <f>SUM([1]YC2017!BR$32)</f>
        <v>2</v>
      </c>
      <c r="O175" s="108">
        <f>SUM([1]YC2017!BR$69)</f>
        <v>2</v>
      </c>
      <c r="P175" s="109">
        <f>SUM([1]YC2017!BR$106)</f>
        <v>0</v>
      </c>
      <c r="Q175" s="108">
        <f>SUM([1]YC2017!BR$45)</f>
        <v>0</v>
      </c>
      <c r="R175" s="108">
        <f>SUM([1]YC2017!BR$82)</f>
        <v>0</v>
      </c>
      <c r="S175" s="109">
        <f>SUM([1]YC2017!BR$117)</f>
        <v>0</v>
      </c>
      <c r="T175" s="86">
        <f>[1]DEBTLEVY!$U$14</f>
        <v>2.2699699465830609</v>
      </c>
      <c r="U175" s="87">
        <f>[1]DEBTLEVY!$AY$14</f>
        <v>0</v>
      </c>
    </row>
    <row r="176" spans="1:21" s="88" customFormat="1">
      <c r="A176" s="76" t="s">
        <v>199</v>
      </c>
      <c r="B176" s="105"/>
      <c r="C176" s="77" t="s">
        <v>202</v>
      </c>
      <c r="D176" s="78">
        <v>2722855</v>
      </c>
      <c r="E176" s="107">
        <f>SUM(D174:D176)</f>
        <v>57157081</v>
      </c>
      <c r="F176" s="78">
        <v>6811767</v>
      </c>
      <c r="G176" s="107">
        <f>SUM(F174:F176)</f>
        <v>34352750</v>
      </c>
      <c r="H176" s="81"/>
      <c r="I176" s="111"/>
      <c r="J176" s="83">
        <f>SUM(E176,G176,H176)</f>
        <v>91509831</v>
      </c>
      <c r="K176" s="84">
        <f>SUM([1]YC2017!BR$19)</f>
        <v>0.37924977944735638</v>
      </c>
      <c r="L176" s="84">
        <f>SUM([1]YC2017!BR$58)</f>
        <v>0.5</v>
      </c>
      <c r="M176" s="85">
        <f>SUM([1]YC2017!BR$95)</f>
        <v>0</v>
      </c>
      <c r="N176" s="84">
        <f>SUM([1]YC2017!BR$32)</f>
        <v>2</v>
      </c>
      <c r="O176" s="84">
        <f>SUM([1]YC2017!BR$69)</f>
        <v>2</v>
      </c>
      <c r="P176" s="85">
        <f>SUM([1]YC2017!BR$106)</f>
        <v>0</v>
      </c>
      <c r="Q176" s="84">
        <f>SUM([1]YC2017!BR$45)</f>
        <v>0</v>
      </c>
      <c r="R176" s="84">
        <f>SUM([1]YC2017!BR$82)</f>
        <v>0</v>
      </c>
      <c r="S176" s="85">
        <f>SUM([1]YC2017!BR$117)</f>
        <v>0</v>
      </c>
      <c r="T176" s="86">
        <f>[1]DEBTLEVY!$U$14</f>
        <v>2.2699699465830609</v>
      </c>
      <c r="U176" s="87">
        <f>[1]DEBTLEVY!$AY$14</f>
        <v>0</v>
      </c>
    </row>
    <row r="177" spans="1:21" s="89" customFormat="1" ht="6.95" customHeight="1">
      <c r="B177" s="90"/>
      <c r="C177" s="90"/>
      <c r="D177" s="90"/>
      <c r="E177" s="91"/>
      <c r="F177" s="92"/>
      <c r="G177" s="91"/>
      <c r="H177" s="93"/>
      <c r="I177" s="94"/>
      <c r="J177" s="95"/>
      <c r="K177" s="96"/>
      <c r="L177" s="96"/>
      <c r="M177" s="97"/>
      <c r="N177" s="96"/>
      <c r="O177" s="96"/>
      <c r="P177" s="97"/>
      <c r="Q177" s="96"/>
      <c r="R177" s="96"/>
      <c r="S177" s="97"/>
      <c r="T177" s="98"/>
      <c r="U177" s="99"/>
    </row>
    <row r="178" spans="1:21" s="88" customFormat="1">
      <c r="A178" s="76" t="s">
        <v>203</v>
      </c>
      <c r="B178" s="112" t="s">
        <v>203</v>
      </c>
      <c r="C178" s="100" t="s">
        <v>204</v>
      </c>
      <c r="D178" s="101">
        <v>118538925</v>
      </c>
      <c r="E178" s="102">
        <f>D178</f>
        <v>118538925</v>
      </c>
      <c r="F178" s="101">
        <v>81032601</v>
      </c>
      <c r="G178" s="102">
        <f>F178</f>
        <v>81032601</v>
      </c>
      <c r="H178" s="125"/>
      <c r="I178" s="111"/>
      <c r="J178" s="83">
        <f>SUM(E178,G178,H178)</f>
        <v>199571526</v>
      </c>
      <c r="K178" s="118">
        <f>SUM([1]YC2017!BS$19)</f>
        <v>0.37191067602532224</v>
      </c>
      <c r="L178" s="118">
        <f>SUM([1]YC2017!BS$58)</f>
        <v>0.47776761942821938</v>
      </c>
      <c r="M178" s="119">
        <f>SUM([1]YC2017!BS$95)</f>
        <v>0</v>
      </c>
      <c r="N178" s="118">
        <f>SUM([1]YC2017!BS$32)</f>
        <v>1.9569406463899788</v>
      </c>
      <c r="O178" s="118">
        <f>SUM([1]YC2017!BS$69)</f>
        <v>1.9110704777128775</v>
      </c>
      <c r="P178" s="119">
        <f>SUM([1]YC2017!BS$106)</f>
        <v>0</v>
      </c>
      <c r="Q178" s="118">
        <f>SUM([1]YC2017!BS$45)</f>
        <v>0</v>
      </c>
      <c r="R178" s="118">
        <f>SUM([1]YC2017!BS$82)</f>
        <v>0</v>
      </c>
      <c r="S178" s="119">
        <f>SUM([1]YC2017!BS$117)</f>
        <v>0</v>
      </c>
      <c r="T178" s="104">
        <f>[1]DEBTLEVY!U146</f>
        <v>2.3148245816180424</v>
      </c>
      <c r="U178" s="87">
        <f>[1]DEBTLEVY!AY146</f>
        <v>1.1900145063229661</v>
      </c>
    </row>
    <row r="179" spans="1:21" s="89" customFormat="1" ht="6.95" customHeight="1">
      <c r="B179" s="90"/>
      <c r="C179" s="90"/>
      <c r="D179" s="90"/>
      <c r="E179" s="91"/>
      <c r="F179" s="92"/>
      <c r="G179" s="91"/>
      <c r="H179" s="93"/>
      <c r="I179" s="94"/>
      <c r="J179" s="95"/>
      <c r="K179" s="96"/>
      <c r="L179" s="96"/>
      <c r="M179" s="97"/>
      <c r="N179" s="96"/>
      <c r="O179" s="96"/>
      <c r="P179" s="97"/>
      <c r="Q179" s="96"/>
      <c r="R179" s="96"/>
      <c r="S179" s="97"/>
      <c r="T179" s="98"/>
      <c r="U179" s="99"/>
    </row>
    <row r="180" spans="1:21" s="88" customFormat="1" ht="11.25" customHeight="1">
      <c r="A180" s="76" t="s">
        <v>205</v>
      </c>
      <c r="B180" s="134" t="s">
        <v>205</v>
      </c>
      <c r="C180" s="120" t="s">
        <v>206</v>
      </c>
      <c r="D180" s="101">
        <v>86273211</v>
      </c>
      <c r="E180" s="102">
        <f>D180</f>
        <v>86273211</v>
      </c>
      <c r="F180" s="101">
        <v>66404787</v>
      </c>
      <c r="G180" s="102">
        <f>F180</f>
        <v>66404787</v>
      </c>
      <c r="H180" s="113">
        <f>[1]YC2017!BT87</f>
        <v>2663083.75</v>
      </c>
      <c r="I180" s="111"/>
      <c r="J180" s="83">
        <f>SUM(E180,G180,H180)</f>
        <v>155341081.75</v>
      </c>
      <c r="K180" s="118">
        <f>[1]YC2017!BT19</f>
        <v>0.30683952918574819</v>
      </c>
      <c r="L180" s="118">
        <f>[1]YC2017!BT58</f>
        <v>0.5</v>
      </c>
      <c r="M180" s="119">
        <f>[1]YC2017!BT95</f>
        <v>0.5</v>
      </c>
      <c r="N180" s="118">
        <f>[1]YC2017!BT32</f>
        <v>2</v>
      </c>
      <c r="O180" s="118">
        <f>[1]YC2017!BT69</f>
        <v>2</v>
      </c>
      <c r="P180" s="119">
        <f>[1]YC2017!BT106</f>
        <v>2</v>
      </c>
      <c r="Q180" s="118">
        <f>[1]YC2017!BT45</f>
        <v>0</v>
      </c>
      <c r="R180" s="118">
        <f>[1]YC2017!BT82</f>
        <v>0</v>
      </c>
      <c r="S180" s="119">
        <f>[1]YC2017!BT117</f>
        <v>0</v>
      </c>
      <c r="T180" s="104">
        <f>[1]DEBTLEVY!U24</f>
        <v>1.9440902225782626</v>
      </c>
      <c r="U180" s="87">
        <f>[1]DEBTLEVY!AY24</f>
        <v>1.16981270219692</v>
      </c>
    </row>
    <row r="181" spans="1:21" s="89" customFormat="1" ht="6.95" customHeight="1">
      <c r="B181" s="90"/>
      <c r="C181" s="90"/>
      <c r="D181" s="90"/>
      <c r="E181" s="91"/>
      <c r="F181" s="92"/>
      <c r="G181" s="91"/>
      <c r="H181" s="93"/>
      <c r="I181" s="94"/>
      <c r="J181" s="95"/>
      <c r="K181" s="96"/>
      <c r="L181" s="96"/>
      <c r="M181" s="97"/>
      <c r="N181" s="96"/>
      <c r="O181" s="96"/>
      <c r="P181" s="97"/>
      <c r="Q181" s="96"/>
      <c r="R181" s="96"/>
      <c r="S181" s="97"/>
      <c r="T181" s="98"/>
      <c r="U181" s="99"/>
    </row>
    <row r="182" spans="1:21" s="88" customFormat="1">
      <c r="A182" s="76" t="s">
        <v>207</v>
      </c>
      <c r="B182" s="100" t="s">
        <v>207</v>
      </c>
      <c r="C182" s="100" t="s">
        <v>208</v>
      </c>
      <c r="D182" s="101">
        <v>24303032</v>
      </c>
      <c r="E182" s="102">
        <f>D182</f>
        <v>24303032</v>
      </c>
      <c r="F182" s="101">
        <v>22833303</v>
      </c>
      <c r="G182" s="102">
        <f>F182</f>
        <v>22833303</v>
      </c>
      <c r="H182" s="125"/>
      <c r="I182" s="111"/>
      <c r="J182" s="83">
        <f>SUM(E182,G182,H182)</f>
        <v>47136335</v>
      </c>
      <c r="K182" s="118">
        <f>SUM([1]YC2017!BU$19)</f>
        <v>0.43245768614708252</v>
      </c>
      <c r="L182" s="118">
        <f>SUM([1]YC2017!BU$58)</f>
        <v>0.5</v>
      </c>
      <c r="M182" s="119">
        <f>SUM([1]YC2017!BU$95)</f>
        <v>0</v>
      </c>
      <c r="N182" s="118">
        <f>SUM([1]YC2017!BU$32)</f>
        <v>1.9103703046402651</v>
      </c>
      <c r="O182" s="118">
        <f>SUM([1]YC2017!BU$69)</f>
        <v>2</v>
      </c>
      <c r="P182" s="119">
        <f>SUM([1]YC2017!BU$106)</f>
        <v>0</v>
      </c>
      <c r="Q182" s="118">
        <f>SUM([1]YC2017!BU$45)</f>
        <v>0</v>
      </c>
      <c r="R182" s="118">
        <f>SUM([1]YC2017!BU$82)</f>
        <v>0</v>
      </c>
      <c r="S182" s="119">
        <f>SUM([1]YC2017!BU$117)</f>
        <v>0</v>
      </c>
      <c r="T182" s="104">
        <f>[1]DEBTLEVY!U11</f>
        <v>4.9420051616139693</v>
      </c>
      <c r="U182" s="87">
        <f>[1]DEBTLEVY!AY11</f>
        <v>0</v>
      </c>
    </row>
    <row r="183" spans="1:21" s="89" customFormat="1" ht="6.95" customHeight="1">
      <c r="B183" s="90"/>
      <c r="C183" s="90"/>
      <c r="D183" s="90"/>
      <c r="E183" s="91"/>
      <c r="F183" s="92"/>
      <c r="G183" s="91"/>
      <c r="H183" s="93"/>
      <c r="I183" s="94"/>
      <c r="J183" s="95"/>
      <c r="K183" s="96"/>
      <c r="L183" s="96"/>
      <c r="M183" s="97"/>
      <c r="N183" s="96"/>
      <c r="O183" s="96"/>
      <c r="P183" s="97"/>
      <c r="Q183" s="96"/>
      <c r="R183" s="96"/>
      <c r="S183" s="97"/>
      <c r="T183" s="98"/>
      <c r="U183" s="99"/>
    </row>
    <row r="184" spans="1:21" s="88" customFormat="1">
      <c r="A184" s="76" t="s">
        <v>209</v>
      </c>
      <c r="B184" s="112" t="s">
        <v>209</v>
      </c>
      <c r="C184" s="100" t="s">
        <v>210</v>
      </c>
      <c r="D184" s="101">
        <v>1731351564</v>
      </c>
      <c r="E184" s="102">
        <f>D184</f>
        <v>1731351564</v>
      </c>
      <c r="F184" s="101">
        <v>491445085</v>
      </c>
      <c r="G184" s="102">
        <f>F184</f>
        <v>491445085</v>
      </c>
      <c r="H184" s="103"/>
      <c r="I184" s="111"/>
      <c r="J184" s="83">
        <f>SUM(E184,G184,H184)</f>
        <v>2222796649</v>
      </c>
      <c r="K184" s="118">
        <f>SUM([1]YC2017!BV$19)</f>
        <v>0.26446936250781178</v>
      </c>
      <c r="L184" s="118">
        <f>SUM([1]YC2017!BV$58)</f>
        <v>0.5</v>
      </c>
      <c r="M184" s="119">
        <f>SUM([1]YC2017!BV$95)</f>
        <v>0</v>
      </c>
      <c r="N184" s="118">
        <f>SUM([1]YC2017!BV$32)</f>
        <v>2</v>
      </c>
      <c r="O184" s="118">
        <f>SUM([1]YC2017!BV$69)</f>
        <v>2</v>
      </c>
      <c r="P184" s="119">
        <f>SUM([1]YC2017!BV$106)</f>
        <v>0</v>
      </c>
      <c r="Q184" s="118">
        <f>SUM([1]YC2017!BV$45)</f>
        <v>0</v>
      </c>
      <c r="R184" s="118">
        <f>SUM([1]YC2017!BV$82)</f>
        <v>0</v>
      </c>
      <c r="S184" s="119">
        <f>SUM([1]YC2017!BV$117)</f>
        <v>0</v>
      </c>
      <c r="T184" s="104">
        <f>[1]DEBTLEVY!U120</f>
        <v>8.4295987208810974</v>
      </c>
      <c r="U184" s="87">
        <f>[1]DEBTLEVY!AY120</f>
        <v>0</v>
      </c>
    </row>
    <row r="185" spans="1:21" s="89" customFormat="1" ht="6.95" customHeight="1">
      <c r="B185" s="90"/>
      <c r="C185" s="90"/>
      <c r="D185" s="90"/>
      <c r="E185" s="91"/>
      <c r="F185" s="92"/>
      <c r="G185" s="91"/>
      <c r="H185" s="93"/>
      <c r="I185" s="94"/>
      <c r="J185" s="95"/>
      <c r="K185" s="96"/>
      <c r="L185" s="96"/>
      <c r="M185" s="97"/>
      <c r="N185" s="96"/>
      <c r="O185" s="96"/>
      <c r="P185" s="97"/>
      <c r="Q185" s="96"/>
      <c r="R185" s="96"/>
      <c r="S185" s="97"/>
      <c r="T185" s="98"/>
      <c r="U185" s="99"/>
    </row>
    <row r="186" spans="1:21" s="88" customFormat="1">
      <c r="A186" s="76" t="s">
        <v>211</v>
      </c>
      <c r="B186" s="120" t="s">
        <v>211</v>
      </c>
      <c r="C186" s="120" t="s">
        <v>212</v>
      </c>
      <c r="D186" s="101">
        <v>608038794</v>
      </c>
      <c r="E186" s="102">
        <f>D186</f>
        <v>608038794</v>
      </c>
      <c r="F186" s="101">
        <v>422645198</v>
      </c>
      <c r="G186" s="102">
        <f>F186</f>
        <v>422645198</v>
      </c>
      <c r="H186" s="113">
        <f>[1]YC2017!BW87</f>
        <v>9662907.6500000004</v>
      </c>
      <c r="I186" s="111"/>
      <c r="J186" s="83">
        <f>SUM(E186,G186,H186)</f>
        <v>1040346899.65</v>
      </c>
      <c r="K186" s="118">
        <f>SUM([1]YC2017!BW$19)</f>
        <v>0.26205966096153677</v>
      </c>
      <c r="L186" s="118">
        <f>SUM([1]YC2017!BW$58)</f>
        <v>0.5</v>
      </c>
      <c r="M186" s="119">
        <f>SUM([1]YC2017!BW$95)</f>
        <v>0.5</v>
      </c>
      <c r="N186" s="118">
        <f>SUM([1]YC2017!BW$32)</f>
        <v>1.910678211854578</v>
      </c>
      <c r="O186" s="118">
        <f>SUM([1]YC2017!BW$69)</f>
        <v>2</v>
      </c>
      <c r="P186" s="119">
        <f>SUM([1]YC2017!BW$106)</f>
        <v>2</v>
      </c>
      <c r="Q186" s="118">
        <f>SUM([1]YC2017!BW$45)</f>
        <v>0</v>
      </c>
      <c r="R186" s="118">
        <f>SUM([1]YC2017!BW$82)</f>
        <v>0</v>
      </c>
      <c r="S186" s="119">
        <f>SUM([1]YC2017!BW$117)</f>
        <v>0</v>
      </c>
      <c r="T186" s="104">
        <f>[1]DEBTLEVY!U16</f>
        <v>5.6058942447950582</v>
      </c>
      <c r="U186" s="87">
        <f>[1]DEBTLEVY!AY16</f>
        <v>0</v>
      </c>
    </row>
    <row r="187" spans="1:21" s="89" customFormat="1" ht="6.95" customHeight="1">
      <c r="B187" s="90"/>
      <c r="C187" s="90"/>
      <c r="D187" s="90"/>
      <c r="E187" s="91"/>
      <c r="F187" s="92"/>
      <c r="G187" s="91"/>
      <c r="H187" s="93" t="s">
        <v>13</v>
      </c>
      <c r="I187" s="94"/>
      <c r="J187" s="95"/>
      <c r="K187" s="96"/>
      <c r="L187" s="96"/>
      <c r="M187" s="97"/>
      <c r="N187" s="96"/>
      <c r="O187" s="96"/>
      <c r="P187" s="97"/>
      <c r="Q187" s="96"/>
      <c r="R187" s="96"/>
      <c r="S187" s="97"/>
      <c r="T187" s="98"/>
      <c r="U187" s="99"/>
    </row>
    <row r="188" spans="1:21" s="88" customFormat="1">
      <c r="A188" s="76" t="s">
        <v>213</v>
      </c>
      <c r="B188" s="120" t="s">
        <v>213</v>
      </c>
      <c r="C188" s="120" t="s">
        <v>214</v>
      </c>
      <c r="D188" s="101">
        <v>2690025</v>
      </c>
      <c r="E188" s="102">
        <f>D188</f>
        <v>2690025</v>
      </c>
      <c r="F188" s="101">
        <v>5350321</v>
      </c>
      <c r="G188" s="102">
        <f>F188</f>
        <v>5350321</v>
      </c>
      <c r="H188" s="113">
        <f>[1]YC2017!BX87</f>
        <v>465695.87</v>
      </c>
      <c r="I188" s="111"/>
      <c r="J188" s="83">
        <f>SUM(E188,G188,H188)</f>
        <v>8506041.8699999992</v>
      </c>
      <c r="K188" s="118">
        <f>SUM([1]YC2017!BX$19)</f>
        <v>0.3591149610724696</v>
      </c>
      <c r="L188" s="118">
        <f>SUM([1]YC2017!BX$58)</f>
        <v>0.5</v>
      </c>
      <c r="M188" s="119">
        <f>SUM([1]YC2017!BX$95)</f>
        <v>0.5</v>
      </c>
      <c r="N188" s="165">
        <f>SUM([1]YC2017!BX$32)</f>
        <v>1.8705606939609003</v>
      </c>
      <c r="O188" s="165">
        <f>SUM([1]YC2017!BX$69)</f>
        <v>2</v>
      </c>
      <c r="P188" s="166">
        <f>SUM([1]YC2017!BX$106)</f>
        <v>2</v>
      </c>
      <c r="Q188" s="118">
        <f>SUM([1]YC2017!BX$45)</f>
        <v>0</v>
      </c>
      <c r="R188" s="118">
        <f>SUM([1]YC2017!BX$82)</f>
        <v>0</v>
      </c>
      <c r="S188" s="119">
        <f>SUM([1]YC2017!BX$117)</f>
        <v>0</v>
      </c>
      <c r="T188" s="104">
        <f>[1]DEBTLEVY!U59</f>
        <v>4.5456213164323271</v>
      </c>
      <c r="U188" s="87">
        <f>[1]DEBTLEVY!AY59</f>
        <v>0</v>
      </c>
    </row>
    <row r="189" spans="1:21" s="89" customFormat="1" ht="6.95" customHeight="1">
      <c r="B189" s="90"/>
      <c r="C189" s="90"/>
      <c r="D189" s="90"/>
      <c r="E189" s="91"/>
      <c r="F189" s="92"/>
      <c r="G189" s="91"/>
      <c r="H189" s="93"/>
      <c r="I189" s="94"/>
      <c r="J189" s="95"/>
      <c r="K189" s="96"/>
      <c r="L189" s="96"/>
      <c r="M189" s="97"/>
      <c r="N189" s="96"/>
      <c r="O189" s="96"/>
      <c r="P189" s="97"/>
      <c r="Q189" s="96"/>
      <c r="R189" s="96"/>
      <c r="S189" s="97"/>
      <c r="T189" s="98"/>
      <c r="U189" s="99"/>
    </row>
    <row r="190" spans="1:21" s="88" customFormat="1">
      <c r="A190" s="76" t="s">
        <v>215</v>
      </c>
      <c r="B190" s="100" t="s">
        <v>215</v>
      </c>
      <c r="C190" s="100" t="s">
        <v>216</v>
      </c>
      <c r="D190" s="101">
        <v>488635417</v>
      </c>
      <c r="E190" s="102">
        <f>D190</f>
        <v>488635417</v>
      </c>
      <c r="F190" s="101">
        <v>192715880</v>
      </c>
      <c r="G190" s="102">
        <f>F190</f>
        <v>192715880</v>
      </c>
      <c r="H190" s="125"/>
      <c r="I190" s="111"/>
      <c r="J190" s="83">
        <f>SUM(E190,G190,H190)</f>
        <v>681351297</v>
      </c>
      <c r="K190" s="118">
        <f>SUM([1]YC2017!BY$19)</f>
        <v>0.31040753819030614</v>
      </c>
      <c r="L190" s="118">
        <f>SUM([1]YC2017!BY$58)</f>
        <v>0.45235327373214257</v>
      </c>
      <c r="M190" s="119">
        <f>SUM([1]YC2017!BY$95)</f>
        <v>0</v>
      </c>
      <c r="N190" s="118">
        <f>SUM([1]YC2017!BY$32)</f>
        <v>1.9931144624371822</v>
      </c>
      <c r="O190" s="118">
        <f>SUM([1]YC2017!BY$69)</f>
        <v>2</v>
      </c>
      <c r="P190" s="119">
        <f>SUM([1]YC2017!BY$106)</f>
        <v>0</v>
      </c>
      <c r="Q190" s="118">
        <f>SUM([1]YC2017!BY$45)</f>
        <v>0</v>
      </c>
      <c r="R190" s="118">
        <f>SUM([1]YC2017!BY$82)</f>
        <v>0</v>
      </c>
      <c r="S190" s="119">
        <f>SUM([1]YC2017!BY$117)</f>
        <v>0</v>
      </c>
      <c r="T190" s="104">
        <f>[1]DEBTLEVY!U72</f>
        <v>5.9386636693353028</v>
      </c>
      <c r="U190" s="87">
        <f>[1]DEBTLEVY!AY72</f>
        <v>0</v>
      </c>
    </row>
    <row r="191" spans="1:21" s="89" customFormat="1" ht="6.95" customHeight="1">
      <c r="B191" s="90"/>
      <c r="C191" s="90"/>
      <c r="D191" s="90"/>
      <c r="E191" s="91"/>
      <c r="F191" s="92"/>
      <c r="G191" s="91"/>
      <c r="H191" s="93"/>
      <c r="I191" s="94"/>
      <c r="J191" s="95"/>
      <c r="K191" s="96"/>
      <c r="L191" s="96"/>
      <c r="M191" s="97"/>
      <c r="N191" s="96"/>
      <c r="O191" s="96"/>
      <c r="P191" s="97"/>
      <c r="Q191" s="96"/>
      <c r="R191" s="96"/>
      <c r="S191" s="97"/>
      <c r="T191" s="98"/>
      <c r="U191" s="99"/>
    </row>
    <row r="192" spans="1:21" s="88" customFormat="1">
      <c r="A192" s="76" t="s">
        <v>217</v>
      </c>
      <c r="B192" s="112" t="s">
        <v>217</v>
      </c>
      <c r="C192" s="100" t="s">
        <v>218</v>
      </c>
      <c r="D192" s="101">
        <v>3284410</v>
      </c>
      <c r="E192" s="102">
        <f>D192</f>
        <v>3284410</v>
      </c>
      <c r="F192" s="101">
        <v>14059533</v>
      </c>
      <c r="G192" s="102">
        <f>F192</f>
        <v>14059533</v>
      </c>
      <c r="H192" s="125"/>
      <c r="I192" s="111"/>
      <c r="J192" s="83">
        <f>SUM(E192,G192,H192)</f>
        <v>17343943</v>
      </c>
      <c r="K192" s="118">
        <f>SUM([1]YC2017!BZ$19)</f>
        <v>0.35804738133681357</v>
      </c>
      <c r="L192" s="118">
        <f>SUM([1]YC2017!BZ$58)</f>
        <v>0.5</v>
      </c>
      <c r="M192" s="119">
        <f>SUM([1]YC2017!BZ$95)</f>
        <v>0</v>
      </c>
      <c r="N192" s="118">
        <f>SUM([1]YC2017!BZ$32)</f>
        <v>2</v>
      </c>
      <c r="O192" s="118">
        <f>SUM([1]YC2017!BZ$69)</f>
        <v>2</v>
      </c>
      <c r="P192" s="119">
        <f>SUM([1]YC2017!BZ$106)</f>
        <v>0</v>
      </c>
      <c r="Q192" s="118">
        <f>SUM([1]YC2017!BZ$45)</f>
        <v>0</v>
      </c>
      <c r="R192" s="118">
        <f>SUM([1]YC2017!BZ$82)</f>
        <v>0</v>
      </c>
      <c r="S192" s="119">
        <f>SUM([1]YC2017!BZ$117)</f>
        <v>0</v>
      </c>
      <c r="T192" s="104">
        <f>[1]DEBTLEVY!U102</f>
        <v>4.0686779672880622</v>
      </c>
      <c r="U192" s="87">
        <f>[1]DEBTLEVY!AY102</f>
        <v>0</v>
      </c>
    </row>
    <row r="193" spans="1:21" s="89" customFormat="1" ht="6.95" customHeight="1">
      <c r="B193" s="90"/>
      <c r="C193" s="90"/>
      <c r="D193" s="90"/>
      <c r="E193" s="91"/>
      <c r="F193" s="92"/>
      <c r="G193" s="91"/>
      <c r="H193" s="93"/>
      <c r="I193" s="94"/>
      <c r="J193" s="95"/>
      <c r="K193" s="96"/>
      <c r="L193" s="96"/>
      <c r="M193" s="97"/>
      <c r="N193" s="96"/>
      <c r="O193" s="96"/>
      <c r="P193" s="97"/>
      <c r="Q193" s="96"/>
      <c r="R193" s="96"/>
      <c r="S193" s="97"/>
      <c r="T193" s="98"/>
      <c r="U193" s="99"/>
    </row>
    <row r="194" spans="1:21" s="88" customFormat="1">
      <c r="A194" s="76" t="s">
        <v>219</v>
      </c>
      <c r="B194" s="149" t="s">
        <v>219</v>
      </c>
      <c r="C194" s="149" t="s">
        <v>220</v>
      </c>
      <c r="D194" s="150">
        <v>4927940278</v>
      </c>
      <c r="E194" s="151">
        <f>D194</f>
        <v>4927940278</v>
      </c>
      <c r="F194" s="150">
        <v>1515108058</v>
      </c>
      <c r="G194" s="151">
        <f>F194</f>
        <v>1515108058</v>
      </c>
      <c r="H194" s="160"/>
      <c r="I194" s="152"/>
      <c r="J194" s="153">
        <f>SUM(E194,G194,H194)</f>
        <v>6443048336</v>
      </c>
      <c r="K194" s="154">
        <f>SUM([1]YC2017!CA$19)</f>
        <v>0.14871734534337855</v>
      </c>
      <c r="L194" s="154">
        <f>SUM([1]YC2017!CA$58)</f>
        <v>0.5</v>
      </c>
      <c r="M194" s="155">
        <f>SUM([1]YC2017!CA$95)</f>
        <v>0</v>
      </c>
      <c r="N194" s="154">
        <f>SUM([1]YC2017!CA$32)</f>
        <v>1.9064551158035099</v>
      </c>
      <c r="O194" s="154">
        <f>SUM([1]YC2017!CA$69)</f>
        <v>2</v>
      </c>
      <c r="P194" s="155">
        <f>SUM([1]YC2017!CA$106)</f>
        <v>0</v>
      </c>
      <c r="Q194" s="154">
        <f>SUM([1]YC2017!CA$45)</f>
        <v>1.4298413368526326</v>
      </c>
      <c r="R194" s="154">
        <f>SUM([1]YC2017!CA$82)</f>
        <v>1.5</v>
      </c>
      <c r="S194" s="155">
        <f>SUM([1]YC2017!CA$117)</f>
        <v>0</v>
      </c>
      <c r="T194" s="156">
        <f>[1]DEBTLEVY!U133</f>
        <v>4.2961048138599924</v>
      </c>
      <c r="U194" s="157">
        <f>[1]DEBTLEVY!AY133</f>
        <v>1.5003776497660859</v>
      </c>
    </row>
    <row r="195" spans="1:21" s="89" customFormat="1" ht="6.95" customHeight="1">
      <c r="B195" s="90"/>
      <c r="C195" s="90"/>
      <c r="D195" s="90"/>
      <c r="E195" s="91"/>
      <c r="F195" s="92"/>
      <c r="G195" s="91"/>
      <c r="H195" s="93"/>
      <c r="I195" s="94"/>
      <c r="J195" s="95"/>
      <c r="K195" s="96"/>
      <c r="L195" s="96"/>
      <c r="M195" s="97"/>
      <c r="N195" s="96"/>
      <c r="O195" s="96"/>
      <c r="P195" s="97"/>
      <c r="Q195" s="96"/>
      <c r="R195" s="96"/>
      <c r="S195" s="97"/>
      <c r="T195" s="98"/>
      <c r="U195" s="99"/>
    </row>
    <row r="196" spans="1:21" s="88" customFormat="1">
      <c r="A196" s="76" t="s">
        <v>221</v>
      </c>
      <c r="B196" s="100" t="s">
        <v>221</v>
      </c>
      <c r="C196" s="100" t="s">
        <v>222</v>
      </c>
      <c r="D196" s="101">
        <v>29726631</v>
      </c>
      <c r="E196" s="102"/>
      <c r="F196" s="101">
        <v>77896787</v>
      </c>
      <c r="G196" s="102"/>
      <c r="H196" s="113">
        <f>[1]YC2017!CB87</f>
        <v>0</v>
      </c>
      <c r="I196" s="111"/>
      <c r="J196" s="83"/>
      <c r="K196" s="118">
        <f>SUM([1]YC2017!CB$19)</f>
        <v>0.32433201547410706</v>
      </c>
      <c r="L196" s="118">
        <f>SUM([1]YC2017!CB$58)</f>
        <v>0.5</v>
      </c>
      <c r="M196" s="119">
        <f>SUM([1]YC2017!CB$95)</f>
        <v>0</v>
      </c>
      <c r="N196" s="118">
        <f>SUM([1]YC2017!CB$32)</f>
        <v>2</v>
      </c>
      <c r="O196" s="118">
        <f>SUM([1]YC2017!CB$69)</f>
        <v>2</v>
      </c>
      <c r="P196" s="119">
        <f>SUM([1]YC2017!CB$106)</f>
        <v>0</v>
      </c>
      <c r="Q196" s="118">
        <f>SUM([1]YC2017!CB$45)</f>
        <v>0</v>
      </c>
      <c r="R196" s="118">
        <f>SUM([1]YC2017!CB$82)</f>
        <v>0</v>
      </c>
      <c r="S196" s="119">
        <f>SUM([1]YC2017!CB$117)</f>
        <v>0</v>
      </c>
      <c r="T196" s="104">
        <f>[1]DEBTLEVY!$U$55</f>
        <v>4.4879197210002424</v>
      </c>
      <c r="U196" s="87">
        <f>[1]DEBTLEVY!$AY$55</f>
        <v>0</v>
      </c>
    </row>
    <row r="197" spans="1:21" s="88" customFormat="1">
      <c r="A197" s="76" t="s">
        <v>221</v>
      </c>
      <c r="B197" s="105"/>
      <c r="C197" s="77" t="s">
        <v>223</v>
      </c>
      <c r="D197" s="78">
        <v>881874</v>
      </c>
      <c r="E197" s="107">
        <f>SUM(D196:D197)</f>
        <v>30608505</v>
      </c>
      <c r="F197" s="78">
        <v>650375</v>
      </c>
      <c r="G197" s="107">
        <f>SUM(F196:F197)</f>
        <v>78547162</v>
      </c>
      <c r="H197" s="113">
        <v>0</v>
      </c>
      <c r="I197" s="111"/>
      <c r="J197" s="83">
        <f>SUM(E197,G197,H196)</f>
        <v>109155667</v>
      </c>
      <c r="K197" s="84">
        <f>SUM([1]YC2017!CB$19)</f>
        <v>0.32433201547410706</v>
      </c>
      <c r="L197" s="84">
        <f>SUM([1]YC2017!CB$58)</f>
        <v>0.5</v>
      </c>
      <c r="M197" s="85">
        <f>SUM([1]YC2017!CB$95)</f>
        <v>0</v>
      </c>
      <c r="N197" s="84">
        <f>SUM([1]YC2017!CB$32)</f>
        <v>2</v>
      </c>
      <c r="O197" s="84">
        <f>SUM([1]YC2017!CB$69)</f>
        <v>2</v>
      </c>
      <c r="P197" s="85">
        <f>SUM([1]YC2017!CB$106)</f>
        <v>0</v>
      </c>
      <c r="Q197" s="84">
        <f>SUM([1]YC2017!CB$45)</f>
        <v>0</v>
      </c>
      <c r="R197" s="84">
        <f>SUM([1]YC2017!CB$82)</f>
        <v>0</v>
      </c>
      <c r="S197" s="85">
        <f>SUM([1]YC2017!CB$117)</f>
        <v>0</v>
      </c>
      <c r="T197" s="86">
        <f>[1]DEBTLEVY!$U$55</f>
        <v>4.4879197210002424</v>
      </c>
      <c r="U197" s="87">
        <f>[1]DEBTLEVY!$AY$55</f>
        <v>0</v>
      </c>
    </row>
    <row r="198" spans="1:21" s="89" customFormat="1" ht="6.95" customHeight="1">
      <c r="B198" s="90"/>
      <c r="C198" s="90"/>
      <c r="D198" s="90"/>
      <c r="E198" s="91"/>
      <c r="F198" s="92"/>
      <c r="G198" s="91"/>
      <c r="H198" s="93"/>
      <c r="I198" s="94"/>
      <c r="J198" s="95"/>
      <c r="K198" s="96"/>
      <c r="L198" s="96"/>
      <c r="M198" s="97"/>
      <c r="N198" s="96"/>
      <c r="O198" s="96"/>
      <c r="P198" s="97"/>
      <c r="Q198" s="96"/>
      <c r="R198" s="96"/>
      <c r="S198" s="97"/>
      <c r="T198" s="98"/>
      <c r="U198" s="99"/>
    </row>
    <row r="199" spans="1:21" s="167" customFormat="1">
      <c r="A199" s="167" t="s">
        <v>224</v>
      </c>
      <c r="B199" s="168" t="s">
        <v>225</v>
      </c>
      <c r="C199" s="168" t="s">
        <v>226</v>
      </c>
      <c r="D199" s="169">
        <v>347161916</v>
      </c>
      <c r="E199" s="121">
        <f>D199</f>
        <v>347161916</v>
      </c>
      <c r="F199" s="169">
        <v>172233652</v>
      </c>
      <c r="G199" s="121">
        <f>F199</f>
        <v>172233652</v>
      </c>
      <c r="H199" s="113">
        <f>[1]YC2017!CC92</f>
        <v>55099085</v>
      </c>
      <c r="I199" s="170" t="s">
        <v>39</v>
      </c>
      <c r="J199" s="83">
        <f>SUM(E199,G199,H199)</f>
        <v>574494653</v>
      </c>
      <c r="K199" s="171">
        <f>SUM([1]YC2017!CC$19)</f>
        <v>0.25979852496285694</v>
      </c>
      <c r="L199" s="171">
        <f>SUM([1]YC2017!CC$58)</f>
        <v>0.41589959256605924</v>
      </c>
      <c r="M199" s="172">
        <f>[1]YC2017!CC95</f>
        <v>0.41589959256605924</v>
      </c>
      <c r="N199" s="171">
        <f>SUM([1]YC2017!CC$32)</f>
        <v>1.9800812364506384</v>
      </c>
      <c r="O199" s="171">
        <f>SUM([1]YC2017!CC$69)</f>
        <v>2</v>
      </c>
      <c r="P199" s="172">
        <f>[1]YC2017!CC106</f>
        <v>2</v>
      </c>
      <c r="Q199" s="171">
        <f>SUM([1]YC2017!CC$45)</f>
        <v>1.5</v>
      </c>
      <c r="R199" s="171">
        <f>SUM([1]YC2017!CC$82)</f>
        <v>1.5</v>
      </c>
      <c r="S199" s="172">
        <f>SUM([1]YC2017!CC$117)</f>
        <v>1.5</v>
      </c>
      <c r="T199" s="116">
        <f>[1]DEBTLEVY!U51</f>
        <v>2.5554359498244987</v>
      </c>
      <c r="U199" s="173">
        <f>[1]DEBTLEVY!AY51</f>
        <v>0</v>
      </c>
    </row>
    <row r="200" spans="1:21" s="89" customFormat="1" ht="6.95" customHeight="1">
      <c r="B200" s="90"/>
      <c r="C200" s="90" t="s">
        <v>13</v>
      </c>
      <c r="D200" s="90"/>
      <c r="E200" s="91"/>
      <c r="F200" s="92"/>
      <c r="G200" s="91"/>
      <c r="H200" s="93"/>
      <c r="I200" s="94"/>
      <c r="J200" s="95"/>
      <c r="K200" s="96"/>
      <c r="L200" s="96"/>
      <c r="M200" s="97"/>
      <c r="N200" s="96"/>
      <c r="O200" s="96"/>
      <c r="P200" s="97"/>
      <c r="Q200" s="96"/>
      <c r="R200" s="96"/>
      <c r="S200" s="97"/>
      <c r="T200" s="98"/>
      <c r="U200" s="99"/>
    </row>
    <row r="201" spans="1:21" s="88" customFormat="1">
      <c r="A201" s="76" t="s">
        <v>227</v>
      </c>
      <c r="B201" s="100" t="s">
        <v>227</v>
      </c>
      <c r="C201" s="100" t="s">
        <v>228</v>
      </c>
      <c r="D201" s="101">
        <v>108451717</v>
      </c>
      <c r="E201" s="102">
        <f>D201</f>
        <v>108451717</v>
      </c>
      <c r="F201" s="101">
        <v>75338783</v>
      </c>
      <c r="G201" s="102">
        <f>F201</f>
        <v>75338783</v>
      </c>
      <c r="H201" s="125"/>
      <c r="I201" s="111"/>
      <c r="J201" s="83">
        <f>SUM(E201,G201,H201)</f>
        <v>183790500</v>
      </c>
      <c r="K201" s="118">
        <f>SUM([1]YC2017!CD$19)</f>
        <v>0.30009790519250829</v>
      </c>
      <c r="L201" s="118">
        <f>SUM([1]YC2017!CD$58)</f>
        <v>0.5</v>
      </c>
      <c r="M201" s="119">
        <f>SUM([1]YC2017!CD$95)</f>
        <v>0</v>
      </c>
      <c r="N201" s="118">
        <f>SUM([1]YC2017!CD$32)</f>
        <v>2</v>
      </c>
      <c r="O201" s="118">
        <f>SUM([1]YC2017!CD$69)</f>
        <v>2</v>
      </c>
      <c r="P201" s="119">
        <f>SUM([1]YC2017!CD$106)</f>
        <v>0</v>
      </c>
      <c r="Q201" s="118">
        <f>SUM([1]YC2017!CD$45)</f>
        <v>0</v>
      </c>
      <c r="R201" s="118">
        <f>SUM([1]YC2017!CD$82)</f>
        <v>0</v>
      </c>
      <c r="S201" s="119">
        <f>SUM([1]YC2017!CD$117)</f>
        <v>0</v>
      </c>
      <c r="T201" s="104">
        <f>[1]DEBTLEVY!U138</f>
        <v>7.6460735785936258</v>
      </c>
      <c r="U201" s="87">
        <f>[1]DEBTLEVY!AY138</f>
        <v>0</v>
      </c>
    </row>
    <row r="202" spans="1:21" s="89" customFormat="1" ht="6.95" customHeight="1">
      <c r="B202" s="90"/>
      <c r="C202" s="90"/>
      <c r="D202" s="90"/>
      <c r="E202" s="91"/>
      <c r="F202" s="92"/>
      <c r="G202" s="91"/>
      <c r="H202" s="93"/>
      <c r="I202" s="94"/>
      <c r="J202" s="95"/>
      <c r="K202" s="96"/>
      <c r="L202" s="96"/>
      <c r="M202" s="97"/>
      <c r="N202" s="96"/>
      <c r="O202" s="96"/>
      <c r="P202" s="97"/>
      <c r="Q202" s="96"/>
      <c r="R202" s="96"/>
      <c r="S202" s="97"/>
      <c r="T202" s="98"/>
      <c r="U202" s="99"/>
    </row>
    <row r="203" spans="1:21" s="88" customFormat="1">
      <c r="A203" s="76" t="s">
        <v>229</v>
      </c>
      <c r="B203" s="134" t="s">
        <v>229</v>
      </c>
      <c r="C203" s="120" t="s">
        <v>230</v>
      </c>
      <c r="D203" s="101">
        <v>15993608</v>
      </c>
      <c r="E203" s="102"/>
      <c r="F203" s="101">
        <v>23255969</v>
      </c>
      <c r="G203" s="102"/>
      <c r="H203" s="125"/>
      <c r="I203" s="111"/>
      <c r="J203" s="83"/>
      <c r="K203" s="118">
        <f>SUM([1]YC2017!CE$19)</f>
        <v>0.20476159953305201</v>
      </c>
      <c r="L203" s="118">
        <f>SUM([1]YC2017!CE$58)</f>
        <v>0.47336290120801855</v>
      </c>
      <c r="M203" s="119">
        <f>SUM([1]YC2017!CE$95)</f>
        <v>0</v>
      </c>
      <c r="N203" s="118">
        <f>SUM([1]YC2017!CE$32)</f>
        <v>2</v>
      </c>
      <c r="O203" s="118">
        <f>SUM([1]YC2017!CE$69)</f>
        <v>2</v>
      </c>
      <c r="P203" s="119">
        <f>SUM([1]YC2017!CE$106)</f>
        <v>0</v>
      </c>
      <c r="Q203" s="118">
        <f>SUM([1]YC2017!CE$45)</f>
        <v>0</v>
      </c>
      <c r="R203" s="118">
        <f>SUM([1]YC2017!CE$82)</f>
        <v>0</v>
      </c>
      <c r="S203" s="119">
        <f>SUM([1]YC2017!CE$117)</f>
        <v>0</v>
      </c>
      <c r="T203" s="104">
        <f>[1]DEBTLEVY!$U$26</f>
        <v>4.9103082010940637</v>
      </c>
      <c r="U203" s="87">
        <f>[1]DEBTLEVY!$AY$26</f>
        <v>1.7887783382996281</v>
      </c>
    </row>
    <row r="204" spans="1:21" s="88" customFormat="1">
      <c r="A204" s="76" t="s">
        <v>229</v>
      </c>
      <c r="B204" s="105"/>
      <c r="C204" s="77" t="s">
        <v>231</v>
      </c>
      <c r="D204" s="78">
        <v>403209</v>
      </c>
      <c r="E204" s="107">
        <f>SUM(D203:D204)</f>
        <v>16396817</v>
      </c>
      <c r="F204" s="78">
        <v>1029343</v>
      </c>
      <c r="G204" s="107">
        <f>SUM(F203:F204)</f>
        <v>24285312</v>
      </c>
      <c r="H204" s="81"/>
      <c r="I204" s="111"/>
      <c r="J204" s="83">
        <f>SUM(E204,G204,H204)</f>
        <v>40682129</v>
      </c>
      <c r="K204" s="84">
        <f>SUM([1]YC2017!CE$19)</f>
        <v>0.20476159953305201</v>
      </c>
      <c r="L204" s="84">
        <f>SUM([1]YC2017!CE$58)</f>
        <v>0.47336290120801855</v>
      </c>
      <c r="M204" s="85">
        <f>SUM([1]YC2017!CE$95)</f>
        <v>0</v>
      </c>
      <c r="N204" s="84">
        <f>SUM([1]YC2017!CE$32)</f>
        <v>2</v>
      </c>
      <c r="O204" s="84">
        <f>SUM([1]YC2017!CE$69)</f>
        <v>2</v>
      </c>
      <c r="P204" s="85">
        <f>SUM([1]YC2017!CE$106)</f>
        <v>0</v>
      </c>
      <c r="Q204" s="84">
        <f>SUM([1]YC2017!CE$45)</f>
        <v>0</v>
      </c>
      <c r="R204" s="84">
        <f>SUM([1]YC2017!CE$82)</f>
        <v>0</v>
      </c>
      <c r="S204" s="85">
        <f>SUM([1]YC2017!CE$117)</f>
        <v>0</v>
      </c>
      <c r="T204" s="86">
        <f>[1]DEBTLEVY!$U$26</f>
        <v>4.9103082010940637</v>
      </c>
      <c r="U204" s="87">
        <f>[1]DEBTLEVY!$AY$26</f>
        <v>1.7887783382996281</v>
      </c>
    </row>
    <row r="205" spans="1:21" s="89" customFormat="1" ht="6.95" customHeight="1">
      <c r="B205" s="90"/>
      <c r="C205" s="90"/>
      <c r="D205" s="90"/>
      <c r="E205" s="91"/>
      <c r="F205" s="92"/>
      <c r="G205" s="91"/>
      <c r="H205" s="93"/>
      <c r="I205" s="94"/>
      <c r="J205" s="95"/>
      <c r="K205" s="96"/>
      <c r="L205" s="96"/>
      <c r="M205" s="97"/>
      <c r="N205" s="96"/>
      <c r="O205" s="96"/>
      <c r="P205" s="97"/>
      <c r="Q205" s="96"/>
      <c r="R205" s="96"/>
      <c r="S205" s="97"/>
      <c r="T205" s="98"/>
      <c r="U205" s="99"/>
    </row>
    <row r="206" spans="1:21" s="88" customFormat="1">
      <c r="A206" s="76" t="s">
        <v>232</v>
      </c>
      <c r="B206" s="100" t="s">
        <v>232</v>
      </c>
      <c r="C206" s="174" t="s">
        <v>233</v>
      </c>
      <c r="D206" s="101">
        <v>730036489</v>
      </c>
      <c r="E206" s="102">
        <f>D206</f>
        <v>730036489</v>
      </c>
      <c r="F206" s="101">
        <v>445758917</v>
      </c>
      <c r="G206" s="102">
        <f>F206</f>
        <v>445758917</v>
      </c>
      <c r="H206" s="125"/>
      <c r="I206" s="111"/>
      <c r="J206" s="83">
        <f>SUM(E206,G206,H206)</f>
        <v>1175795406</v>
      </c>
      <c r="K206" s="118">
        <f>SUM([1]YC2017!CF$19)</f>
        <v>0.16176885156019241</v>
      </c>
      <c r="L206" s="118">
        <f>SUM([1]YC2017!CF$58)</f>
        <v>0.19762406550737874</v>
      </c>
      <c r="M206" s="119">
        <f>SUM([1]YC2017!CF$95)</f>
        <v>0</v>
      </c>
      <c r="N206" s="118">
        <f>SUM([1]YC2017!CF$32)</f>
        <v>1.996896009245712</v>
      </c>
      <c r="O206" s="118">
        <f>SUM([1]YC2017!CF$69)</f>
        <v>2</v>
      </c>
      <c r="P206" s="119">
        <f>SUM([1]YC2017!CF$106)</f>
        <v>0</v>
      </c>
      <c r="Q206" s="118">
        <f>SUM([1]YC2017!CF$45)</f>
        <v>0</v>
      </c>
      <c r="R206" s="118">
        <f>SUM([1]YC2017!CF$82)</f>
        <v>0</v>
      </c>
      <c r="S206" s="119">
        <f>SUM([1]YC2017!CF$117)</f>
        <v>0</v>
      </c>
      <c r="T206" s="104">
        <f>[1]DEBTLEVY!U141</f>
        <v>2.4328621330269469</v>
      </c>
      <c r="U206" s="87">
        <f>[1]DEBTLEVY!AY141</f>
        <v>0.49869905777732831</v>
      </c>
    </row>
    <row r="207" spans="1:21" s="89" customFormat="1" ht="6.95" customHeight="1">
      <c r="B207" s="90"/>
      <c r="C207" s="90"/>
      <c r="D207" s="90"/>
      <c r="E207" s="91"/>
      <c r="F207" s="92"/>
      <c r="G207" s="91"/>
      <c r="H207" s="93"/>
      <c r="I207" s="94"/>
      <c r="J207" s="95"/>
      <c r="K207" s="96"/>
      <c r="L207" s="96"/>
      <c r="M207" s="97"/>
      <c r="N207" s="96"/>
      <c r="O207" s="96"/>
      <c r="P207" s="97"/>
      <c r="Q207" s="96"/>
      <c r="R207" s="96"/>
      <c r="S207" s="97"/>
      <c r="T207" s="98"/>
      <c r="U207" s="99"/>
    </row>
    <row r="208" spans="1:21" s="88" customFormat="1">
      <c r="A208" s="76" t="s">
        <v>234</v>
      </c>
      <c r="B208" s="134" t="s">
        <v>234</v>
      </c>
      <c r="C208" s="120" t="s">
        <v>235</v>
      </c>
      <c r="D208" s="101">
        <v>9439983</v>
      </c>
      <c r="E208" s="102"/>
      <c r="F208" s="101">
        <v>61619068</v>
      </c>
      <c r="G208" s="102"/>
      <c r="H208" s="117">
        <f>[1]YC2017!CG87</f>
        <v>24106686.420000002</v>
      </c>
      <c r="I208" s="111"/>
      <c r="J208" s="83"/>
      <c r="K208" s="118">
        <f>SUM([1]YC2017!CG$19)</f>
        <v>0.23443603116849149</v>
      </c>
      <c r="L208" s="118">
        <f>SUM([1]YC2017!CG$58)</f>
        <v>0.5</v>
      </c>
      <c r="M208" s="119">
        <f>SUM([1]YC2017!CG$95)</f>
        <v>0.5</v>
      </c>
      <c r="N208" s="118">
        <f>SUM([1]YC2017!CG$32)</f>
        <v>1.8492092393144077</v>
      </c>
      <c r="O208" s="118">
        <f>SUM([1]YC2017!CG$69)</f>
        <v>2</v>
      </c>
      <c r="P208" s="119">
        <f>SUM([1]YC2017!CG$106)</f>
        <v>2</v>
      </c>
      <c r="Q208" s="118">
        <f>SUM([1]YC2017!CG$45)</f>
        <v>0</v>
      </c>
      <c r="R208" s="118">
        <f>SUM([1]YC2017!CG$82)</f>
        <v>0</v>
      </c>
      <c r="S208" s="119">
        <f>SUM([1]YC2017!CG$117)</f>
        <v>0</v>
      </c>
      <c r="T208" s="104">
        <f>[1]DEBTLEVY!$U$70</f>
        <v>5.1642837358485787</v>
      </c>
      <c r="U208" s="87">
        <f>[1]DEBTLEVY!$AY$70</f>
        <v>0</v>
      </c>
    </row>
    <row r="209" spans="1:21" s="88" customFormat="1">
      <c r="A209" s="76" t="s">
        <v>234</v>
      </c>
      <c r="B209" s="105"/>
      <c r="C209" s="77" t="s">
        <v>236</v>
      </c>
      <c r="D209" s="78">
        <v>39136</v>
      </c>
      <c r="E209" s="107">
        <f>SUM(D208:D209)</f>
        <v>9479119</v>
      </c>
      <c r="F209" s="78">
        <v>532616</v>
      </c>
      <c r="G209" s="107">
        <f>SUM(F208:F209)</f>
        <v>62151684</v>
      </c>
      <c r="H209" s="81"/>
      <c r="I209" s="111"/>
      <c r="J209" s="83">
        <f>SUM(E209,G209,H209,H208)</f>
        <v>95737489.420000002</v>
      </c>
      <c r="K209" s="84">
        <f>SUM([1]YC2017!CG$19)</f>
        <v>0.23443603116849149</v>
      </c>
      <c r="L209" s="84">
        <f>SUM([1]YC2017!CG$58)</f>
        <v>0.5</v>
      </c>
      <c r="M209" s="85">
        <f>SUM([1]YC2017!CG$95)</f>
        <v>0.5</v>
      </c>
      <c r="N209" s="84">
        <f>SUM([1]YC2017!CG$32)</f>
        <v>1.8492092393144077</v>
      </c>
      <c r="O209" s="84">
        <f>SUM([1]YC2017!CG$69)</f>
        <v>2</v>
      </c>
      <c r="P209" s="85">
        <f>SUM([1]YC2017!CG$106)</f>
        <v>2</v>
      </c>
      <c r="Q209" s="84">
        <f>SUM([1]YC2017!CG$45)</f>
        <v>0</v>
      </c>
      <c r="R209" s="84">
        <f>SUM([1]YC2017!CG$82)</f>
        <v>0</v>
      </c>
      <c r="S209" s="85">
        <f>SUM([1]YC2017!CG$117)</f>
        <v>0</v>
      </c>
      <c r="T209" s="86">
        <f>[1]DEBTLEVY!$U$70</f>
        <v>5.1642837358485787</v>
      </c>
      <c r="U209" s="87">
        <f>[1]DEBTLEVY!$AY$70</f>
        <v>0</v>
      </c>
    </row>
    <row r="210" spans="1:21" s="89" customFormat="1" ht="6.95" customHeight="1">
      <c r="B210" s="90"/>
      <c r="C210" s="90"/>
      <c r="D210" s="90"/>
      <c r="E210" s="91"/>
      <c r="F210" s="92"/>
      <c r="G210" s="91"/>
      <c r="H210" s="93"/>
      <c r="I210" s="94"/>
      <c r="J210" s="95"/>
      <c r="K210" s="96"/>
      <c r="L210" s="96"/>
      <c r="M210" s="97"/>
      <c r="N210" s="96"/>
      <c r="O210" s="96"/>
      <c r="P210" s="97"/>
      <c r="Q210" s="96"/>
      <c r="R210" s="96"/>
      <c r="S210" s="97"/>
      <c r="T210" s="98"/>
      <c r="U210" s="99"/>
    </row>
    <row r="211" spans="1:21" s="88" customFormat="1">
      <c r="A211" s="76" t="s">
        <v>237</v>
      </c>
      <c r="B211" s="112" t="s">
        <v>237</v>
      </c>
      <c r="C211" s="100" t="s">
        <v>238</v>
      </c>
      <c r="D211" s="101">
        <v>16081157</v>
      </c>
      <c r="E211" s="102"/>
      <c r="F211" s="101">
        <v>42245946</v>
      </c>
      <c r="G211" s="102"/>
      <c r="H211" s="125"/>
      <c r="I211" s="111"/>
      <c r="J211" s="83"/>
      <c r="K211" s="118">
        <f>SUM([1]YC2017!CH$19)</f>
        <v>0.42289418092246156</v>
      </c>
      <c r="L211" s="118">
        <f>SUM([1]YC2017!CH$58)</f>
        <v>0.45988427728017894</v>
      </c>
      <c r="M211" s="119">
        <f>SUM([1]YC2017!CH$95)</f>
        <v>0</v>
      </c>
      <c r="N211" s="118">
        <f>SUM([1]YC2017!CH$32)</f>
        <v>1.9041931850573355</v>
      </c>
      <c r="O211" s="118">
        <f>SUM([1]YC2017!CH$69)</f>
        <v>1.8395371091207158</v>
      </c>
      <c r="P211" s="119">
        <f>SUM([1]YC2017!CH$106)</f>
        <v>0</v>
      </c>
      <c r="Q211" s="118">
        <f>SUM([1]YC2017!CH$45)</f>
        <v>0</v>
      </c>
      <c r="R211" s="118">
        <f>SUM([1]YC2017!CH$82)</f>
        <v>0</v>
      </c>
      <c r="S211" s="119">
        <f>SUM([1]YC2017!CH$117)</f>
        <v>0</v>
      </c>
      <c r="T211" s="104">
        <f>[1]DEBTLEVY!$U$31</f>
        <v>7.1314483321192315</v>
      </c>
      <c r="U211" s="87">
        <f>[1]DEBTLEVY!$AY$31</f>
        <v>0</v>
      </c>
    </row>
    <row r="212" spans="1:21" s="76" customFormat="1">
      <c r="A212" s="76" t="s">
        <v>237</v>
      </c>
      <c r="B212" s="105"/>
      <c r="C212" s="77" t="s">
        <v>239</v>
      </c>
      <c r="D212" s="78">
        <v>2267746</v>
      </c>
      <c r="E212" s="107">
        <f>SUM(D211:D212)</f>
        <v>18348903</v>
      </c>
      <c r="F212" s="78">
        <v>25330190</v>
      </c>
      <c r="G212" s="107">
        <f>SUM(F211:F212)</f>
        <v>67576136</v>
      </c>
      <c r="H212" s="81"/>
      <c r="I212" s="111"/>
      <c r="J212" s="83">
        <f>SUM(E212,G212,H212)</f>
        <v>85925039</v>
      </c>
      <c r="K212" s="84">
        <f>SUM([1]YC2017!CH$19)</f>
        <v>0.42289418092246156</v>
      </c>
      <c r="L212" s="84">
        <f>SUM([1]YC2017!CH$58)</f>
        <v>0.45988427728017894</v>
      </c>
      <c r="M212" s="85">
        <f>SUM([1]YC2017!CH$95)</f>
        <v>0</v>
      </c>
      <c r="N212" s="84">
        <f>SUM([1]YC2017!CH$32)</f>
        <v>1.9041931850573355</v>
      </c>
      <c r="O212" s="84">
        <f>SUM([1]YC2017!CH$69)</f>
        <v>1.8395371091207158</v>
      </c>
      <c r="P212" s="85">
        <f>SUM([1]YC2017!CH$106)</f>
        <v>0</v>
      </c>
      <c r="Q212" s="84">
        <f>SUM([1]YC2017!CH$45)</f>
        <v>0</v>
      </c>
      <c r="R212" s="84">
        <f>SUM([1]YC2017!CH$82)</f>
        <v>0</v>
      </c>
      <c r="S212" s="85">
        <f>SUM([1]YC2017!CH$117)</f>
        <v>0</v>
      </c>
      <c r="T212" s="86">
        <f>[1]DEBTLEVY!$U$31</f>
        <v>7.1314483321192315</v>
      </c>
      <c r="U212" s="87">
        <f>[1]DEBTLEVY!$AY$31</f>
        <v>0</v>
      </c>
    </row>
    <row r="213" spans="1:21" s="89" customFormat="1" ht="6.95" customHeight="1">
      <c r="B213" s="90"/>
      <c r="C213" s="90"/>
      <c r="D213" s="90"/>
      <c r="E213" s="91"/>
      <c r="F213" s="92"/>
      <c r="G213" s="91"/>
      <c r="H213" s="93"/>
      <c r="I213" s="94"/>
      <c r="J213" s="95"/>
      <c r="K213" s="96"/>
      <c r="L213" s="96"/>
      <c r="M213" s="97"/>
      <c r="N213" s="96"/>
      <c r="O213" s="96"/>
      <c r="P213" s="97"/>
      <c r="Q213" s="96"/>
      <c r="R213" s="96"/>
      <c r="S213" s="97"/>
      <c r="T213" s="98"/>
      <c r="U213" s="99"/>
    </row>
    <row r="214" spans="1:21" s="88" customFormat="1">
      <c r="A214" s="76" t="s">
        <v>240</v>
      </c>
      <c r="B214" s="120" t="s">
        <v>241</v>
      </c>
      <c r="C214" s="120" t="s">
        <v>242</v>
      </c>
      <c r="D214" s="101">
        <v>183043783</v>
      </c>
      <c r="E214" s="102">
        <f>D214</f>
        <v>183043783</v>
      </c>
      <c r="F214" s="101">
        <v>130732219</v>
      </c>
      <c r="G214" s="102">
        <f>F214</f>
        <v>130732219</v>
      </c>
      <c r="I214" s="111"/>
      <c r="J214" s="83">
        <f>SUM(E214,G214,H213)</f>
        <v>313776002</v>
      </c>
      <c r="K214" s="118">
        <f>SUM([1]YC2017!CI$19)</f>
        <v>0.5</v>
      </c>
      <c r="L214" s="118">
        <f>SUM([1]YC2017!CI$58)</f>
        <v>0.5</v>
      </c>
      <c r="M214" s="119">
        <f>SUM([1]YC2017!CI$95)</f>
        <v>0</v>
      </c>
      <c r="N214" s="118">
        <f>SUM([1]YC2017!CI$32)</f>
        <v>2</v>
      </c>
      <c r="O214" s="118">
        <f>SUM([1]YC2017!CI$69)</f>
        <v>2</v>
      </c>
      <c r="P214" s="119">
        <f>SUM([1]YC2017!CI$106)</f>
        <v>0</v>
      </c>
      <c r="Q214" s="118">
        <f>SUM([1]YC2017!CI$45)</f>
        <v>0</v>
      </c>
      <c r="R214" s="118">
        <f>SUM([1]YC2017!CI$82)</f>
        <v>0</v>
      </c>
      <c r="S214" s="119">
        <f>SUM([1]YC2017!CI$117)</f>
        <v>0</v>
      </c>
      <c r="T214" s="104">
        <f>[1]DEBTLEVY!U136</f>
        <v>5.6347993858675167</v>
      </c>
      <c r="U214" s="87">
        <f>[1]DEBTLEVY!AY136</f>
        <v>0</v>
      </c>
    </row>
    <row r="215" spans="1:21" s="89" customFormat="1" ht="6.95" customHeight="1">
      <c r="B215" s="90"/>
      <c r="C215" s="90"/>
      <c r="D215" s="90"/>
      <c r="E215" s="91"/>
      <c r="F215" s="92"/>
      <c r="G215" s="91"/>
      <c r="H215" s="93"/>
      <c r="I215" s="94"/>
      <c r="J215" s="95"/>
      <c r="K215" s="96"/>
      <c r="L215" s="96"/>
      <c r="M215" s="97"/>
      <c r="N215" s="96"/>
      <c r="O215" s="96"/>
      <c r="P215" s="97"/>
      <c r="Q215" s="96"/>
      <c r="R215" s="96"/>
      <c r="S215" s="97"/>
      <c r="T215" s="98"/>
      <c r="U215" s="99"/>
    </row>
    <row r="216" spans="1:21" s="88" customFormat="1">
      <c r="A216" s="76" t="s">
        <v>243</v>
      </c>
      <c r="B216" s="100" t="s">
        <v>243</v>
      </c>
      <c r="C216" s="100" t="s">
        <v>244</v>
      </c>
      <c r="D216" s="101">
        <v>48217522</v>
      </c>
      <c r="E216" s="102">
        <f>D216</f>
        <v>48217522</v>
      </c>
      <c r="F216" s="101">
        <v>70542073</v>
      </c>
      <c r="G216" s="102">
        <f>F216</f>
        <v>70542073</v>
      </c>
      <c r="H216" s="125"/>
      <c r="I216" s="111"/>
      <c r="J216" s="83">
        <f>SUM(E216,G216,H216)</f>
        <v>118759595</v>
      </c>
      <c r="K216" s="118">
        <f>SUM([1]YC2017!CJ$19)</f>
        <v>0.29479428826425902</v>
      </c>
      <c r="L216" s="118">
        <f>SUM([1]YC2017!CJ$58)</f>
        <v>0.5</v>
      </c>
      <c r="M216" s="119">
        <f>SUM([1]YC2017!CJ$95)</f>
        <v>0</v>
      </c>
      <c r="N216" s="118">
        <f>SUM([1]YC2017!CJ$32)</f>
        <v>1.7018608196310918</v>
      </c>
      <c r="O216" s="118">
        <f>SUM([1]YC2017!CJ$69)</f>
        <v>2</v>
      </c>
      <c r="P216" s="119">
        <f>SUM([1]YC2017!CJ$106)</f>
        <v>0</v>
      </c>
      <c r="Q216" s="118">
        <f>SUM([1]YC2017!CJ$45)</f>
        <v>0</v>
      </c>
      <c r="R216" s="118">
        <f>SUM([1]YC2017!CJ$82)</f>
        <v>0</v>
      </c>
      <c r="S216" s="119">
        <f>SUM([1]YC2017!CJ$117)</f>
        <v>0</v>
      </c>
      <c r="T216" s="104">
        <f>[1]DEBTLEVY!U96</f>
        <v>7.1471356012267027</v>
      </c>
      <c r="U216" s="87">
        <f>[1]DEBTLEVY!AY96</f>
        <v>0</v>
      </c>
    </row>
    <row r="217" spans="1:21" s="89" customFormat="1" ht="6.95" customHeight="1">
      <c r="B217" s="90"/>
      <c r="C217" s="90"/>
      <c r="D217" s="90"/>
      <c r="E217" s="91"/>
      <c r="F217" s="92"/>
      <c r="G217" s="91"/>
      <c r="H217" s="93"/>
      <c r="I217" s="94"/>
      <c r="J217" s="95"/>
      <c r="K217" s="96"/>
      <c r="L217" s="96"/>
      <c r="M217" s="97"/>
      <c r="N217" s="96"/>
      <c r="O217" s="96"/>
      <c r="P217" s="97"/>
      <c r="Q217" s="96"/>
      <c r="R217" s="96"/>
      <c r="S217" s="97"/>
      <c r="T217" s="98"/>
      <c r="U217" s="99"/>
    </row>
    <row r="218" spans="1:21" s="88" customFormat="1">
      <c r="A218" s="76" t="s">
        <v>245</v>
      </c>
      <c r="B218" s="112" t="s">
        <v>245</v>
      </c>
      <c r="C218" s="100" t="s">
        <v>246</v>
      </c>
      <c r="D218" s="101">
        <v>53044991</v>
      </c>
      <c r="E218" s="102">
        <f>D218</f>
        <v>53044991</v>
      </c>
      <c r="F218" s="101">
        <v>46416458</v>
      </c>
      <c r="G218" s="102">
        <f>F218</f>
        <v>46416458</v>
      </c>
      <c r="H218" s="125"/>
      <c r="I218" s="111"/>
      <c r="J218" s="83">
        <f>SUM(E218,G218,H218)</f>
        <v>99461449</v>
      </c>
      <c r="K218" s="118">
        <f>SUM([1]YC2017!CK$19)</f>
        <v>0.29947687780042476</v>
      </c>
      <c r="L218" s="118">
        <f>SUM([1]YC2017!CK$58)</f>
        <v>0.48243614872130619</v>
      </c>
      <c r="M218" s="119">
        <f>SUM([1]YC2017!CK$95)</f>
        <v>0</v>
      </c>
      <c r="N218" s="118">
        <f>SUM([1]YC2017!CK$32)</f>
        <v>1.923708243767104</v>
      </c>
      <c r="O218" s="118">
        <f>SUM([1]YC2017!CK$69)</f>
        <v>1.9769865477032236</v>
      </c>
      <c r="P218" s="119">
        <f>SUM([1]YC2017!CK$106)</f>
        <v>0</v>
      </c>
      <c r="Q218" s="118">
        <f>SUM([1]YC2017!CK$45)</f>
        <v>0</v>
      </c>
      <c r="R218" s="118">
        <f>SUM([1]YC2017!CK$82)</f>
        <v>0</v>
      </c>
      <c r="S218" s="119">
        <f>SUM([1]YC2017!CK$117)</f>
        <v>0</v>
      </c>
      <c r="T218" s="104">
        <f>[1]DEBTLEVY!U93</f>
        <v>8.6593375880627743</v>
      </c>
      <c r="U218" s="87">
        <f>[1]DEBTLEVY!AY93</f>
        <v>0</v>
      </c>
    </row>
    <row r="219" spans="1:21" s="89" customFormat="1" ht="6.95" customHeight="1">
      <c r="B219" s="90"/>
      <c r="C219" s="90"/>
      <c r="D219" s="90"/>
      <c r="E219" s="91"/>
      <c r="F219" s="92"/>
      <c r="G219" s="91"/>
      <c r="H219" s="93"/>
      <c r="I219" s="94"/>
      <c r="J219" s="95"/>
      <c r="K219" s="96"/>
      <c r="L219" s="96"/>
      <c r="M219" s="97"/>
      <c r="N219" s="96"/>
      <c r="O219" s="96"/>
      <c r="P219" s="97"/>
      <c r="Q219" s="96"/>
      <c r="R219" s="96"/>
      <c r="S219" s="97"/>
      <c r="T219" s="98"/>
      <c r="U219" s="99"/>
    </row>
    <row r="220" spans="1:21" s="88" customFormat="1">
      <c r="A220" s="76" t="s">
        <v>247</v>
      </c>
      <c r="B220" s="112" t="s">
        <v>247</v>
      </c>
      <c r="C220" s="100" t="s">
        <v>248</v>
      </c>
      <c r="D220" s="101">
        <v>3143815</v>
      </c>
      <c r="E220" s="102"/>
      <c r="F220" s="101">
        <v>43979282</v>
      </c>
      <c r="G220" s="102"/>
      <c r="H220" s="125"/>
      <c r="I220" s="111"/>
      <c r="J220" s="83"/>
      <c r="K220" s="118">
        <f>SUM([1]YC2017!CL$19)</f>
        <v>0.5</v>
      </c>
      <c r="L220" s="118">
        <f>SUM([1]YC2017!CL$58)</f>
        <v>0.5</v>
      </c>
      <c r="M220" s="119">
        <f>SUM([1]YC2017!CL$95)</f>
        <v>0</v>
      </c>
      <c r="N220" s="118">
        <f>SUM([1]YC2017!CL$32)</f>
        <v>2</v>
      </c>
      <c r="O220" s="118">
        <f>SUM([1]YC2017!CL$69)</f>
        <v>2</v>
      </c>
      <c r="P220" s="119">
        <f>SUM([1]YC2017!CL$106)</f>
        <v>0</v>
      </c>
      <c r="Q220" s="118">
        <f>SUM([1]YC2017!CL$45)</f>
        <v>0</v>
      </c>
      <c r="R220" s="118">
        <f>SUM([1]YC2017!CL$82)</f>
        <v>0</v>
      </c>
      <c r="S220" s="119">
        <f>SUM([1]YC2017!CL$117)</f>
        <v>0</v>
      </c>
      <c r="T220" s="104">
        <f>[1]DEBTLEVY!$U$57</f>
        <v>2.7409775654938544</v>
      </c>
      <c r="U220" s="87">
        <f>[1]DEBTLEVY!$AY$57</f>
        <v>1.5400406863127165</v>
      </c>
    </row>
    <row r="221" spans="1:21" s="88" customFormat="1">
      <c r="A221" s="76" t="s">
        <v>247</v>
      </c>
      <c r="B221" s="105"/>
      <c r="C221" s="77" t="s">
        <v>249</v>
      </c>
      <c r="D221" s="78">
        <v>1623500</v>
      </c>
      <c r="E221" s="107">
        <f>SUM(D220:D221)</f>
        <v>4767315</v>
      </c>
      <c r="F221" s="78">
        <v>31181105</v>
      </c>
      <c r="G221" s="107">
        <f>SUM(F220:F221)</f>
        <v>75160387</v>
      </c>
      <c r="H221" s="81"/>
      <c r="I221" s="111"/>
      <c r="J221" s="83">
        <f>SUM(E221,G221,H221)</f>
        <v>79927702</v>
      </c>
      <c r="K221" s="84">
        <f>SUM([1]YC2017!CL$19)</f>
        <v>0.5</v>
      </c>
      <c r="L221" s="84">
        <f>SUM([1]YC2017!CL$58)</f>
        <v>0.5</v>
      </c>
      <c r="M221" s="85">
        <f>SUM([1]YC2017!CL$95)</f>
        <v>0</v>
      </c>
      <c r="N221" s="84">
        <f>SUM([1]YC2017!CL$32)</f>
        <v>2</v>
      </c>
      <c r="O221" s="84">
        <f>SUM([1]YC2017!CL$69)</f>
        <v>2</v>
      </c>
      <c r="P221" s="85">
        <f>SUM([1]YC2017!CL$106)</f>
        <v>0</v>
      </c>
      <c r="Q221" s="84">
        <f>SUM([1]YC2017!CL$45)</f>
        <v>0</v>
      </c>
      <c r="R221" s="84">
        <f>SUM([1]YC2017!CL$82)</f>
        <v>0</v>
      </c>
      <c r="S221" s="85">
        <f>SUM([1]YC2017!CL$117)</f>
        <v>0</v>
      </c>
      <c r="T221" s="86">
        <f>[1]DEBTLEVY!$U$57</f>
        <v>2.7409775654938544</v>
      </c>
      <c r="U221" s="87">
        <f>[1]DEBTLEVY!$AY$57</f>
        <v>1.5400406863127165</v>
      </c>
    </row>
    <row r="222" spans="1:21" s="89" customFormat="1" ht="6.95" customHeight="1">
      <c r="B222" s="90"/>
      <c r="C222" s="90"/>
      <c r="D222" s="90"/>
      <c r="E222" s="91"/>
      <c r="F222" s="92"/>
      <c r="G222" s="91"/>
      <c r="H222" s="93"/>
      <c r="I222" s="94"/>
      <c r="J222" s="95"/>
      <c r="K222" s="96"/>
      <c r="L222" s="96"/>
      <c r="M222" s="97"/>
      <c r="N222" s="96"/>
      <c r="O222" s="96"/>
      <c r="P222" s="97"/>
      <c r="Q222" s="96"/>
      <c r="R222" s="96"/>
      <c r="S222" s="97"/>
      <c r="T222" s="98"/>
      <c r="U222" s="99"/>
    </row>
    <row r="223" spans="1:21" s="88" customFormat="1">
      <c r="A223" s="76" t="s">
        <v>250</v>
      </c>
      <c r="B223" s="112" t="s">
        <v>250</v>
      </c>
      <c r="C223" s="100" t="s">
        <v>251</v>
      </c>
      <c r="D223" s="101">
        <v>5130833</v>
      </c>
      <c r="E223" s="102"/>
      <c r="F223" s="101">
        <v>20837003</v>
      </c>
      <c r="G223" s="102"/>
      <c r="H223" s="125"/>
      <c r="I223" s="111"/>
      <c r="J223" s="175"/>
      <c r="K223" s="118">
        <f>SUM([1]YC2017!CM$19)</f>
        <v>0.31403134713268316</v>
      </c>
      <c r="L223" s="118">
        <f>SUM([1]YC2017!CM$58)</f>
        <v>0.5</v>
      </c>
      <c r="M223" s="119">
        <f>SUM([1]YC2017!CM$95)</f>
        <v>0</v>
      </c>
      <c r="N223" s="118">
        <f>SUM([1]YC2017!CM$32)</f>
        <v>2</v>
      </c>
      <c r="O223" s="118">
        <f>SUM([1]YC2017!CM$69)</f>
        <v>2</v>
      </c>
      <c r="P223" s="119">
        <f>SUM([1]YC2017!CM$106)</f>
        <v>0</v>
      </c>
      <c r="Q223" s="118">
        <f>SUM([1]YC2017!CM$45)</f>
        <v>0</v>
      </c>
      <c r="R223" s="118">
        <f>SUM([1]YC2017!CM$82)</f>
        <v>0</v>
      </c>
      <c r="S223" s="119">
        <f>SUM([1]YC2017!CM$117)</f>
        <v>0</v>
      </c>
      <c r="T223" s="104">
        <f>[1]DEBTLEVY!$U$90</f>
        <v>3.4881596740001863</v>
      </c>
      <c r="U223" s="87">
        <f>[1]DEBTLEVY!$AY$90</f>
        <v>0</v>
      </c>
    </row>
    <row r="224" spans="1:21" s="88" customFormat="1">
      <c r="A224" s="76"/>
      <c r="B224" s="105"/>
      <c r="C224" s="77" t="s">
        <v>252</v>
      </c>
      <c r="D224" s="78">
        <v>3244420</v>
      </c>
      <c r="E224" s="107">
        <f>SUM(D223:D224)</f>
        <v>8375253</v>
      </c>
      <c r="F224" s="78">
        <v>3341873</v>
      </c>
      <c r="G224" s="107">
        <f>SUM(F223:F224)</f>
        <v>24178876</v>
      </c>
      <c r="H224" s="81"/>
      <c r="I224" s="111"/>
      <c r="J224" s="176">
        <f>SUM(E224,G224,H224)</f>
        <v>32554129</v>
      </c>
      <c r="K224" s="118">
        <f>SUM([1]YC2017!CM$19)</f>
        <v>0.31403134713268316</v>
      </c>
      <c r="L224" s="118">
        <f>SUM([1]YC2017!CM$58)</f>
        <v>0.5</v>
      </c>
      <c r="M224" s="119">
        <f>SUM([1]YC2017!CM$95)</f>
        <v>0</v>
      </c>
      <c r="N224" s="118">
        <f>SUM([1]YC2017!CM$32)</f>
        <v>2</v>
      </c>
      <c r="O224" s="118">
        <f>SUM([1]YC2017!CM$69)</f>
        <v>2</v>
      </c>
      <c r="P224" s="119">
        <f>SUM([1]YC2017!CM$106)</f>
        <v>0</v>
      </c>
      <c r="Q224" s="118">
        <f>SUM([1]YC2017!CM$45)</f>
        <v>0</v>
      </c>
      <c r="R224" s="118">
        <f>SUM([1]YC2017!CM$82)</f>
        <v>0</v>
      </c>
      <c r="S224" s="119">
        <f>SUM([1]YC2017!CM$117)</f>
        <v>0</v>
      </c>
      <c r="T224" s="104">
        <f>[1]DEBTLEVY!$U$90</f>
        <v>3.4881596740001863</v>
      </c>
      <c r="U224" s="87">
        <f>[1]DEBTLEVY!$AY$90</f>
        <v>0</v>
      </c>
    </row>
    <row r="225" spans="1:21" s="89" customFormat="1" ht="6.95" customHeight="1">
      <c r="B225" s="90"/>
      <c r="C225" s="90"/>
      <c r="D225" s="90"/>
      <c r="E225" s="91"/>
      <c r="F225" s="92"/>
      <c r="G225" s="91"/>
      <c r="H225" s="93"/>
      <c r="I225" s="177"/>
      <c r="J225" s="95"/>
      <c r="K225" s="96"/>
      <c r="L225" s="96"/>
      <c r="M225" s="97"/>
      <c r="N225" s="96"/>
      <c r="O225" s="96"/>
      <c r="P225" s="97"/>
      <c r="Q225" s="96"/>
      <c r="R225" s="96"/>
      <c r="S225" s="97"/>
      <c r="T225" s="98"/>
      <c r="U225" s="99"/>
    </row>
    <row r="226" spans="1:21" s="88" customFormat="1">
      <c r="A226" s="76" t="s">
        <v>253</v>
      </c>
      <c r="B226" s="112" t="s">
        <v>253</v>
      </c>
      <c r="C226" s="100" t="s">
        <v>254</v>
      </c>
      <c r="D226" s="101">
        <v>4100</v>
      </c>
      <c r="E226" s="102">
        <f>D226</f>
        <v>4100</v>
      </c>
      <c r="F226" s="101">
        <v>2162773</v>
      </c>
      <c r="G226" s="178">
        <f>F226</f>
        <v>2162773</v>
      </c>
      <c r="H226" s="160"/>
      <c r="I226" s="152"/>
      <c r="J226" s="83">
        <f>SUM(E226,G226,H226)</f>
        <v>2166873</v>
      </c>
      <c r="K226" s="118">
        <f>SUM([1]YC2017!CN$19)</f>
        <v>0.5</v>
      </c>
      <c r="L226" s="118">
        <f>SUM([1]YC2017!CN$58)</f>
        <v>0.5</v>
      </c>
      <c r="M226" s="119">
        <f>SUM([1]YC2017!CN$95)</f>
        <v>0</v>
      </c>
      <c r="N226" s="118">
        <f>SUM([1]YC2017!CN$32)</f>
        <v>2</v>
      </c>
      <c r="O226" s="118">
        <f>SUM([1]YC2017!CN$69)</f>
        <v>2</v>
      </c>
      <c r="P226" s="119">
        <f>SUM([1]YC2017!CN$106)</f>
        <v>0</v>
      </c>
      <c r="Q226" s="118">
        <f>SUM([1]YC2017!CN$45)</f>
        <v>0</v>
      </c>
      <c r="R226" s="118">
        <f>SUM([1]YC2017!CN$82)</f>
        <v>0</v>
      </c>
      <c r="S226" s="172">
        <f>SUM([1]YC2017!CN$117)</f>
        <v>0</v>
      </c>
      <c r="T226" s="104">
        <f>[1]DEBTLEVY!U86</f>
        <v>0</v>
      </c>
      <c r="U226" s="157">
        <f>[1]DEBTLEVY!AY86</f>
        <v>0</v>
      </c>
    </row>
    <row r="227" spans="1:21">
      <c r="B227" s="12"/>
      <c r="C227" s="12"/>
      <c r="D227" s="179"/>
      <c r="E227" s="180"/>
      <c r="F227" s="11"/>
      <c r="G227" s="181"/>
      <c r="H227" s="182"/>
      <c r="I227" s="183"/>
      <c r="J227" s="16"/>
      <c r="K227" s="184"/>
      <c r="L227" s="184"/>
      <c r="M227" s="185"/>
      <c r="N227" s="184"/>
      <c r="O227" s="184"/>
      <c r="P227" s="184"/>
      <c r="Q227" s="186"/>
      <c r="R227" s="184"/>
      <c r="S227" s="185"/>
      <c r="T227" s="187"/>
      <c r="U227" s="188"/>
    </row>
    <row r="228" spans="1:21" ht="15.75">
      <c r="B228" s="189" t="s">
        <v>255</v>
      </c>
      <c r="C228" s="190"/>
      <c r="D228" s="191"/>
      <c r="E228" s="192">
        <f>SUM(E10:E226)</f>
        <v>34767933367</v>
      </c>
      <c r="F228" s="193"/>
      <c r="G228" s="194">
        <f>SUM(G10:G226)</f>
        <v>18104561348</v>
      </c>
      <c r="H228" s="195">
        <f>SUM(H10:H226)</f>
        <v>4579349268.2099991</v>
      </c>
      <c r="I228" s="196"/>
      <c r="J228" s="197">
        <f>SUM(J10:J226)</f>
        <v>57451843983.209991</v>
      </c>
      <c r="K228" s="198">
        <f t="shared" ref="K228:U228" si="0">AVERAGEA(K10:K226)</f>
        <v>0.3208248420210349</v>
      </c>
      <c r="L228" s="198">
        <f t="shared" si="0"/>
        <v>0.47338267353329128</v>
      </c>
      <c r="M228" s="199">
        <f t="shared" si="0"/>
        <v>0.13789485015033007</v>
      </c>
      <c r="N228" s="198">
        <f t="shared" si="0"/>
        <v>1.9381086293955436</v>
      </c>
      <c r="O228" s="198">
        <f t="shared" si="0"/>
        <v>1.9640424840049264</v>
      </c>
      <c r="P228" s="198">
        <f t="shared" si="0"/>
        <v>0.5736434108527132</v>
      </c>
      <c r="Q228" s="200">
        <f t="shared" si="0"/>
        <v>0.41324109579905527</v>
      </c>
      <c r="R228" s="198">
        <f t="shared" si="0"/>
        <v>0.43882945736434109</v>
      </c>
      <c r="S228" s="199">
        <f t="shared" si="0"/>
        <v>0.19757364341085273</v>
      </c>
      <c r="T228" s="201">
        <f t="shared" si="0"/>
        <v>5.5259798058018603</v>
      </c>
      <c r="U228" s="201">
        <f t="shared" si="0"/>
        <v>0.36066296409048704</v>
      </c>
    </row>
    <row r="229" spans="1:21">
      <c r="B229" s="26"/>
      <c r="C229" s="26"/>
      <c r="D229" s="25"/>
      <c r="E229" s="26" t="s">
        <v>13</v>
      </c>
      <c r="F229" s="25"/>
      <c r="G229" s="27" t="s">
        <v>13</v>
      </c>
      <c r="H229" s="202">
        <f>H228-[1]YC2017!CO92</f>
        <v>0</v>
      </c>
      <c r="I229" s="29"/>
      <c r="J229" s="203" t="s">
        <v>13</v>
      </c>
      <c r="K229" s="27"/>
      <c r="L229" s="27"/>
      <c r="M229" s="27"/>
      <c r="N229" s="27"/>
      <c r="O229" s="27"/>
      <c r="P229" s="27"/>
      <c r="Q229" s="27"/>
      <c r="R229" s="27"/>
      <c r="S229" s="27"/>
      <c r="T229" s="203"/>
    </row>
    <row r="230" spans="1:21" ht="11.1" customHeight="1">
      <c r="C230" s="26"/>
      <c r="D230" s="179"/>
      <c r="E230" s="205"/>
      <c r="F230" s="206" t="s">
        <v>256</v>
      </c>
      <c r="G230" s="207"/>
      <c r="H230" s="208">
        <f>SUM(H10:H226)-H232</f>
        <v>4359517918.2099991</v>
      </c>
      <c r="I230" s="209"/>
      <c r="J230" s="203">
        <f>J228-56540488327.37</f>
        <v>911355655.83998871</v>
      </c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</row>
    <row r="231" spans="1:21" ht="11.1" customHeight="1">
      <c r="C231" s="26"/>
      <c r="D231" s="211"/>
      <c r="E231" s="212"/>
      <c r="F231" s="213"/>
      <c r="G231" s="214"/>
      <c r="H231" s="215"/>
      <c r="I231" s="29"/>
      <c r="J231" s="203"/>
      <c r="K231" s="27"/>
      <c r="L231" s="27"/>
      <c r="M231" s="27"/>
      <c r="N231" s="27"/>
      <c r="O231" s="27"/>
      <c r="P231" s="27"/>
      <c r="Q231" s="27"/>
      <c r="R231" s="27"/>
      <c r="S231" s="27"/>
      <c r="T231" s="203"/>
    </row>
    <row r="232" spans="1:21" ht="11.1" customHeight="1">
      <c r="C232" s="26"/>
      <c r="D232" s="211"/>
      <c r="E232" s="212"/>
      <c r="F232" s="216" t="s">
        <v>257</v>
      </c>
      <c r="G232" s="217"/>
      <c r="H232" s="218">
        <f>SUM(H17,H53,H199)</f>
        <v>219831350</v>
      </c>
      <c r="I232" s="209"/>
      <c r="J232" s="203"/>
      <c r="K232" s="27"/>
      <c r="L232" s="27"/>
      <c r="M232" s="27"/>
      <c r="N232" s="27"/>
      <c r="O232" s="27"/>
      <c r="P232" s="27"/>
      <c r="Q232" s="27"/>
      <c r="R232" s="27"/>
      <c r="S232" s="27"/>
      <c r="T232" s="203"/>
    </row>
    <row r="233" spans="1:21" ht="11.1" customHeight="1">
      <c r="B233" s="26"/>
      <c r="C233" s="26"/>
      <c r="D233" s="211"/>
      <c r="E233" s="212"/>
      <c r="F233" s="213"/>
      <c r="G233" s="214"/>
      <c r="H233" s="215"/>
      <c r="I233" s="29"/>
      <c r="J233" s="203"/>
      <c r="K233" s="210" t="s">
        <v>13</v>
      </c>
      <c r="L233" s="27"/>
      <c r="M233" s="27"/>
      <c r="N233" s="27"/>
      <c r="O233" s="27"/>
      <c r="P233" s="27"/>
      <c r="Q233" s="27"/>
      <c r="R233" s="27"/>
      <c r="S233" s="27"/>
      <c r="T233" s="203"/>
    </row>
    <row r="234" spans="1:21" ht="15" customHeight="1">
      <c r="B234" s="26"/>
      <c r="C234" s="190"/>
      <c r="D234" s="219" t="s">
        <v>258</v>
      </c>
      <c r="E234" s="220"/>
      <c r="F234" s="213"/>
      <c r="G234" s="214"/>
      <c r="H234" s="218">
        <f>SUM(D228:G228)</f>
        <v>52872494715</v>
      </c>
      <c r="I234" s="221"/>
      <c r="J234" s="222"/>
      <c r="K234" s="223"/>
      <c r="L234" s="223"/>
      <c r="M234" s="223"/>
      <c r="N234" s="223"/>
      <c r="O234" s="223"/>
      <c r="P234" s="223"/>
      <c r="Q234" s="223"/>
      <c r="R234" s="223"/>
      <c r="S234" s="223"/>
      <c r="T234" s="224"/>
      <c r="U234" s="225"/>
    </row>
    <row r="235" spans="1:21" ht="10.5" customHeight="1">
      <c r="B235"/>
      <c r="C235" s="26"/>
      <c r="D235" s="211"/>
      <c r="E235" s="212"/>
      <c r="F235" s="213"/>
      <c r="G235" s="214"/>
      <c r="H235" s="226"/>
      <c r="I235" s="221"/>
      <c r="J235" s="203"/>
      <c r="K235" s="210"/>
      <c r="L235" s="210"/>
      <c r="M235" s="210"/>
      <c r="N235" s="210"/>
      <c r="O235" s="210"/>
      <c r="P235" s="210"/>
      <c r="Q235" s="210"/>
      <c r="R235" s="210"/>
      <c r="S235" s="210"/>
      <c r="T235" s="227"/>
    </row>
    <row r="236" spans="1:21">
      <c r="B236" s="26"/>
      <c r="C236" s="26"/>
      <c r="D236" s="228"/>
      <c r="E236" s="229" t="s">
        <v>259</v>
      </c>
      <c r="F236" s="230"/>
      <c r="G236" s="231"/>
      <c r="H236" s="232">
        <f>SUM(H230:H234)</f>
        <v>57451843983.209999</v>
      </c>
      <c r="I236" s="221"/>
      <c r="J236" s="203"/>
      <c r="K236" s="210"/>
      <c r="L236" s="210"/>
      <c r="M236" s="210"/>
      <c r="N236" s="210"/>
      <c r="O236" s="210"/>
      <c r="P236" s="210"/>
      <c r="Q236" s="210"/>
      <c r="R236" s="210"/>
      <c r="S236" s="210"/>
      <c r="T236" s="227"/>
    </row>
    <row r="237" spans="1:21">
      <c r="C237" s="233"/>
      <c r="D237" s="25"/>
      <c r="E237" s="26"/>
      <c r="F237" s="25"/>
      <c r="G237" s="27"/>
      <c r="H237" s="202">
        <f>H236-J228</f>
        <v>0</v>
      </c>
      <c r="I237" s="29"/>
      <c r="J237" s="203"/>
      <c r="K237" s="27"/>
      <c r="L237" s="27"/>
      <c r="M237" s="27"/>
      <c r="N237" s="27"/>
      <c r="O237" s="27"/>
      <c r="P237" s="27"/>
      <c r="Q237" s="27"/>
      <c r="R237" s="27"/>
      <c r="S237" s="27"/>
      <c r="T237" s="203"/>
    </row>
    <row r="238" spans="1:21" ht="12">
      <c r="C238" s="234"/>
      <c r="D238" s="235"/>
      <c r="E238" s="236"/>
      <c r="F238" s="235"/>
      <c r="G238" s="237"/>
      <c r="H238" s="238" t="s">
        <v>13</v>
      </c>
      <c r="I238" s="236"/>
      <c r="J238" s="236"/>
      <c r="K238" s="236"/>
      <c r="L238" s="236"/>
      <c r="M238" s="239"/>
      <c r="N238" s="240"/>
      <c r="O238" s="240"/>
      <c r="P238" s="240"/>
      <c r="Q238" s="240"/>
      <c r="R238" s="240"/>
      <c r="S238" s="240"/>
      <c r="T238" s="241"/>
      <c r="U238" s="242"/>
    </row>
    <row r="239" spans="1:21" ht="15.75">
      <c r="A239"/>
      <c r="B239"/>
      <c r="C239"/>
      <c r="D239" s="25"/>
      <c r="E239" s="26"/>
      <c r="F239" s="243"/>
      <c r="G239" s="221"/>
      <c r="H239" s="28"/>
      <c r="I239" s="29"/>
      <c r="J239" s="244" t="s">
        <v>260</v>
      </c>
      <c r="K239" s="245">
        <f t="shared" ref="K239:S239" si="1">(K10+K12+K17+K19+K22+K25+K30+K32+K34+K36+K38+K41+K43+K45+K47+K49+K51+K53+K55+K59+K61+K63+K66+K68+K70+K72+K75+K78+K80+K82+K84+K86+K88+K92+K94+K97+K99+K101+K103+K105+K107+K110+K112+K114+K117+K119+K121+K124+K126+K130+K132+K134+K137+K139+K141+K143+K145+K149+K152+K154+K160+K162+K165+K167+K170+K172+K174+K178+K180+K182+K184+K186+K188+K190+K192+K194+K196+K199+K201+K203+K206+K208+K211+K214+K216+K218+K220+K223+K226)</f>
        <v>28.246456897711909</v>
      </c>
      <c r="L239" s="245">
        <f t="shared" si="1"/>
        <v>41.900093990418242</v>
      </c>
      <c r="M239" s="245">
        <f t="shared" si="1"/>
        <v>14.788435669392582</v>
      </c>
      <c r="N239" s="245">
        <f t="shared" si="1"/>
        <v>171.70523309070467</v>
      </c>
      <c r="O239" s="245">
        <f t="shared" si="1"/>
        <v>174.19696984719326</v>
      </c>
      <c r="P239" s="245">
        <f t="shared" si="1"/>
        <v>62</v>
      </c>
      <c r="Q239" s="245">
        <f t="shared" si="1"/>
        <v>34.21088271147481</v>
      </c>
      <c r="R239" s="245">
        <f t="shared" si="1"/>
        <v>35.576999999999998</v>
      </c>
      <c r="S239" s="245">
        <f t="shared" si="1"/>
        <v>20.487000000000002</v>
      </c>
      <c r="T239" s="245">
        <f>T10+T12+T17+T19+T22+T25+T30+T32+T34+T36+T38+T41+T43+T45+T47+T49+T51+T53+T55+T59+T61+T63+T66+T68+T70+T72+T75+T78+T80+T82+T84+T86+T88+T92+T94+T97+T99+T101+T103+T105+T107+T110+T112+T114+T117+T119+T121+T124+T126+T130+T132+T134+T137+T139+T141+T143+T145+T149+T152+T154+T160+T162+T165+T167+T170+T172+T174+T178+T180+T182+T184+T186+T188+T190+T192+T194+T196+T199+T201+T203+T206+T208+T211+T214+T216+T218+T220+T223+T226</f>
        <v>498.42488230365996</v>
      </c>
      <c r="U239" s="245">
        <f>U10+U12+U17+U19+U22+U25+U30+U32+U34+U36+U38+U41+U43+U45+U47+U49+U51+U53+U55+U59+U61+U63+U66+U68+U70+U72+U75+U78+U80+U82+U84+U86+U88+U92+U94+U97+U99+U101+U103+U105+U107+U110+U112+U114+U117+U119+U121+U124+U126+U130+U132+U134+U137+U139+U141+U143+U145+U149+U152+U154+U160+U162+U165+U167+U170+U172+U174+U178+U180+U182+U184+U186+U188+U190+U192+U194+U196+U199+U201+U203+U206+U208+U211+U214+U216+U218+U220+U223+U226</f>
        <v>35.52583574830664</v>
      </c>
    </row>
    <row r="240" spans="1:21" ht="15.75">
      <c r="A240"/>
      <c r="B240"/>
      <c r="C240"/>
      <c r="D240" s="25"/>
      <c r="E240" s="26"/>
      <c r="F240" s="25"/>
      <c r="G240" s="27"/>
      <c r="H240" s="28"/>
      <c r="I240" s="29"/>
      <c r="J240" s="246" t="s">
        <v>261</v>
      </c>
      <c r="K240" s="247">
        <f>[1]YC2017!CO19-'TAX BURDEN'!K239</f>
        <v>0</v>
      </c>
      <c r="L240" s="247">
        <f>[1]YC2017!CO58-'TAX BURDEN'!L239</f>
        <v>0</v>
      </c>
      <c r="M240" s="247">
        <f>[1]YC2017!CO95-'TAX BURDEN'!M239</f>
        <v>0</v>
      </c>
      <c r="N240" s="247">
        <f>[1]YC2017!CO32-N239</f>
        <v>0</v>
      </c>
      <c r="O240" s="247">
        <f>[1]YC2017!CO69-'TAX BURDEN'!O239</f>
        <v>0</v>
      </c>
      <c r="P240" s="247">
        <f>[1]YC2017!CO106-'TAX BURDEN'!P239</f>
        <v>0</v>
      </c>
      <c r="Q240" s="247">
        <f>[1]YC2017!CO45-'TAX BURDEN'!Q239</f>
        <v>0</v>
      </c>
      <c r="R240" s="247">
        <f>[1]YC2017!CO82-'TAX BURDEN'!R239</f>
        <v>0</v>
      </c>
      <c r="S240" s="247">
        <f>[1]YC2017!CO117-'TAX BURDEN'!S239</f>
        <v>0</v>
      </c>
      <c r="T240" s="248">
        <f>[1]DEBTLEVY!V172-'TAX BURDEN'!T239</f>
        <v>-498.42488230365996</v>
      </c>
      <c r="U240" s="204">
        <f>[1]DEBTLEVY!AZ173-'TAX BURDEN'!U239</f>
        <v>-35.52583574830664</v>
      </c>
    </row>
    <row r="241" spans="1:21" ht="15.75">
      <c r="A241"/>
      <c r="B241"/>
      <c r="C241"/>
      <c r="D241" s="25"/>
      <c r="E241" s="26"/>
      <c r="F241" s="25"/>
      <c r="G241" s="27"/>
      <c r="H241" s="28"/>
      <c r="I241" s="29"/>
      <c r="J241" s="246"/>
      <c r="K241" s="27"/>
      <c r="L241" s="27"/>
      <c r="M241" s="27"/>
      <c r="N241" s="27"/>
      <c r="O241" s="27"/>
      <c r="P241" s="27"/>
      <c r="Q241" s="27"/>
      <c r="R241" s="27"/>
      <c r="S241" s="27"/>
      <c r="T241" s="203"/>
    </row>
    <row r="242" spans="1:21" ht="15.75">
      <c r="A242"/>
      <c r="B242"/>
      <c r="C242"/>
      <c r="D242" s="25"/>
      <c r="E242" s="26"/>
      <c r="F242" s="25"/>
      <c r="G242" s="27"/>
      <c r="H242" s="28"/>
      <c r="I242" s="29"/>
      <c r="J242" s="246"/>
      <c r="K242" s="27"/>
      <c r="L242" s="27"/>
      <c r="M242" s="27"/>
      <c r="N242" s="27"/>
      <c r="O242" s="27"/>
      <c r="P242" s="27"/>
      <c r="Q242" s="27"/>
      <c r="R242" s="27"/>
      <c r="S242" s="27"/>
      <c r="T242" s="203"/>
    </row>
    <row r="243" spans="1:21" ht="15.75">
      <c r="A243"/>
      <c r="B243"/>
      <c r="C243"/>
      <c r="D243" s="25"/>
      <c r="E243" s="26"/>
      <c r="F243" s="25"/>
      <c r="G243" s="27"/>
      <c r="H243" s="28"/>
      <c r="I243" s="29"/>
      <c r="J243" s="246"/>
      <c r="K243" s="249"/>
      <c r="L243" s="250"/>
      <c r="M243" s="27"/>
      <c r="N243" s="250"/>
      <c r="O243" s="27"/>
      <c r="P243" s="250"/>
      <c r="Q243" s="27"/>
      <c r="R243" s="250"/>
      <c r="S243" s="250"/>
      <c r="T243" s="203"/>
      <c r="U243" s="225"/>
    </row>
    <row r="244" spans="1:21" ht="15.75">
      <c r="A244"/>
      <c r="B244"/>
      <c r="C244"/>
    </row>
    <row r="245" spans="1:21" ht="15.75">
      <c r="A245"/>
      <c r="B245"/>
      <c r="C245"/>
    </row>
  </sheetData>
  <mergeCells count="9">
    <mergeCell ref="B3:J3"/>
    <mergeCell ref="K3:Q3"/>
    <mergeCell ref="T3:U3"/>
    <mergeCell ref="B1:J1"/>
    <mergeCell ref="K1:Q1"/>
    <mergeCell ref="T1:U1"/>
    <mergeCell ref="B2:J2"/>
    <mergeCell ref="K2:Q2"/>
    <mergeCell ref="T2:U2"/>
  </mergeCells>
  <printOptions horizontalCentered="1"/>
  <pageMargins left="0" right="0" top="0.5" bottom="0.75" header="0.5" footer="0.25"/>
  <pageSetup scale="95" pageOrder="overThenDown" orientation="landscape" r:id="rId1"/>
  <headerFooter alignWithMargins="0">
    <oddFooter>&amp;L&amp;"Arial,Regular"&amp;8PED/SB&amp;&amp;FA/&amp;F:&amp;A&amp;C&amp;"Arial,Regular"&amp;9Page &amp;P of &amp;N&amp;R&amp;"Arial,Regular"&amp;9&amp;D
E.S.</oddFooter>
  </headerFooter>
  <colBreaks count="1" manualBreakCount="1">
    <brk id="10" max="2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TAX BURDEN</vt:lpstr>
      <vt:lpstr>'TAX BURDEN'!PAGE1</vt:lpstr>
      <vt:lpstr>'TAX BURDEN'!PAGE2</vt:lpstr>
      <vt:lpstr>'TAX BURDEN'!PAGE3</vt:lpstr>
      <vt:lpstr>'TAX BURDEN'!Print_Area</vt:lpstr>
      <vt:lpstr>'TAX BURDEN'!Print_Area_MI</vt:lpstr>
      <vt:lpstr>'TAX BURDEN'!Print_Titles</vt:lpstr>
      <vt:lpstr>'TAX BURDEN'!Print_Titles_MI</vt:lpstr>
      <vt:lpstr>'TAX BURDEN'!SIDELABEL</vt:lpstr>
    </vt:vector>
  </TitlesOfParts>
  <Company>NMPED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Ernestine Saucedo</dc:creator>
  <cp:lastModifiedBy>Ernestine Saucedo</cp:lastModifiedBy>
  <dcterms:created xsi:type="dcterms:W3CDTF">2018-03-22T20:16:12Z</dcterms:created>
  <dcterms:modified xsi:type="dcterms:W3CDTF">2018-03-22T20:17:45Z</dcterms:modified>
</cp:coreProperties>
</file>