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19440" windowHeight="11760" tabRatio="652" activeTab="4"/>
  </bookViews>
  <sheets>
    <sheet name="Year 1" sheetId="2" r:id="rId1"/>
    <sheet name="Year 2" sheetId="3" r:id="rId2"/>
    <sheet name="Year 3" sheetId="5" r:id="rId3"/>
    <sheet name="Year 4" sheetId="6" r:id="rId4"/>
    <sheet name="Year 5" sheetId="4" r:id="rId5"/>
  </sheets>
  <definedNames>
    <definedName name="_xlnm.Print_Area" localSheetId="0">'Year 1'!$A$1:$J$193</definedName>
    <definedName name="_xlnm.Print_Area" localSheetId="1">'Year 2'!$A$1:$J$193</definedName>
    <definedName name="_xlnm.Print_Area" localSheetId="2">'Year 3'!$A$1:$J$193</definedName>
    <definedName name="_xlnm.Print_Area" localSheetId="3">'Year 4'!$A$1:$J$193</definedName>
    <definedName name="_xlnm.Print_Area" localSheetId="4">'Year 5'!$A$1:$J$193</definedName>
  </definedNames>
  <calcPr calcId="145621" fullPrecision="0" concurrentCalc="0"/>
  <extLst>
    <ext xmlns:mx="http://schemas.microsoft.com/office/mac/excel/2008/main" uri="{7523E5D3-25F3-A5E0-1632-64F254C22452}">
      <mx:ArchID Flags="2"/>
    </ext>
  </extLst>
</workbook>
</file>

<file path=xl/calcChain.xml><?xml version="1.0" encoding="utf-8"?>
<calcChain xmlns="http://schemas.openxmlformats.org/spreadsheetml/2006/main">
  <c r="I6" i="2" l="1"/>
  <c r="I7" i="2"/>
  <c r="I22" i="2"/>
  <c r="I9" i="2"/>
  <c r="I10" i="2"/>
  <c r="I11" i="2"/>
  <c r="I12" i="2"/>
  <c r="I13" i="2"/>
  <c r="I14" i="2"/>
  <c r="I15" i="2"/>
  <c r="I16" i="2"/>
  <c r="I17" i="2"/>
  <c r="I18" i="2"/>
  <c r="I19" i="2"/>
  <c r="I20" i="2"/>
  <c r="I23" i="2"/>
  <c r="I24" i="2"/>
  <c r="I26" i="2"/>
  <c r="D88" i="2"/>
  <c r="I88" i="2"/>
  <c r="D92" i="2"/>
  <c r="I193" i="6"/>
  <c r="I189" i="6"/>
  <c r="A186" i="6"/>
  <c r="A179" i="6"/>
  <c r="I176" i="6"/>
  <c r="I175" i="6"/>
  <c r="I174" i="6"/>
  <c r="I173" i="6"/>
  <c r="I172" i="6"/>
  <c r="I171" i="6"/>
  <c r="I177" i="6"/>
  <c r="D87" i="6"/>
  <c r="A164" i="6"/>
  <c r="I161" i="6"/>
  <c r="I160" i="6"/>
  <c r="I159" i="6"/>
  <c r="I158" i="6"/>
  <c r="I157" i="6"/>
  <c r="I156" i="6"/>
  <c r="I162" i="6"/>
  <c r="D86" i="6"/>
  <c r="I86" i="6"/>
  <c r="A151" i="6"/>
  <c r="H140" i="6"/>
  <c r="I142" i="6"/>
  <c r="E137" i="6"/>
  <c r="I101" i="6"/>
  <c r="E135" i="6"/>
  <c r="H131" i="6"/>
  <c r="I133" i="6"/>
  <c r="H113" i="6"/>
  <c r="H112" i="6"/>
  <c r="I111" i="6"/>
  <c r="I108" i="6"/>
  <c r="H108" i="6"/>
  <c r="I107" i="6"/>
  <c r="I104" i="6"/>
  <c r="H104" i="6"/>
  <c r="I103" i="6"/>
  <c r="I97" i="6"/>
  <c r="I95" i="6"/>
  <c r="H89" i="6"/>
  <c r="H87" i="6"/>
  <c r="H84" i="6"/>
  <c r="I81" i="6"/>
  <c r="I73" i="6"/>
  <c r="C68" i="6"/>
  <c r="D67" i="6"/>
  <c r="D66" i="6"/>
  <c r="D65" i="6"/>
  <c r="D68" i="6"/>
  <c r="I68" i="6"/>
  <c r="I61" i="6"/>
  <c r="H57" i="6"/>
  <c r="F55" i="6"/>
  <c r="F53" i="6"/>
  <c r="F21" i="6"/>
  <c r="D52" i="6"/>
  <c r="F52" i="6"/>
  <c r="I19" i="6"/>
  <c r="F46" i="6"/>
  <c r="I15" i="6"/>
  <c r="F42" i="6"/>
  <c r="I11" i="6"/>
  <c r="D38" i="6"/>
  <c r="F38" i="6"/>
  <c r="H25" i="6"/>
  <c r="I6" i="6"/>
  <c r="I7" i="6"/>
  <c r="I22" i="6"/>
  <c r="I9" i="6"/>
  <c r="I10" i="6"/>
  <c r="I12" i="6"/>
  <c r="I13" i="6"/>
  <c r="I14" i="6"/>
  <c r="I16" i="6"/>
  <c r="I17" i="6"/>
  <c r="I18" i="6"/>
  <c r="I20" i="6"/>
  <c r="I23" i="6"/>
  <c r="I24" i="6"/>
  <c r="H21" i="6"/>
  <c r="E21" i="6"/>
  <c r="D51" i="6"/>
  <c r="F51" i="6"/>
  <c r="H55" i="6"/>
  <c r="I58" i="6"/>
  <c r="D21" i="6"/>
  <c r="C21" i="6"/>
  <c r="D47" i="6"/>
  <c r="F47" i="6"/>
  <c r="F45" i="6"/>
  <c r="F44" i="6"/>
  <c r="F43" i="6"/>
  <c r="D41" i="6"/>
  <c r="F41" i="6"/>
  <c r="D40" i="6"/>
  <c r="F40" i="6"/>
  <c r="D39" i="6"/>
  <c r="F39" i="6"/>
  <c r="D37" i="6"/>
  <c r="F37" i="6"/>
  <c r="H1" i="6"/>
  <c r="B1" i="6"/>
  <c r="I193" i="5"/>
  <c r="I189" i="5"/>
  <c r="A186" i="5"/>
  <c r="A179" i="5"/>
  <c r="I176" i="5"/>
  <c r="I175" i="5"/>
  <c r="I174" i="5"/>
  <c r="I173" i="5"/>
  <c r="I172" i="5"/>
  <c r="I171" i="5"/>
  <c r="I177" i="5"/>
  <c r="D87" i="5"/>
  <c r="A164" i="5"/>
  <c r="I161" i="5"/>
  <c r="I160" i="5"/>
  <c r="I159" i="5"/>
  <c r="I158" i="5"/>
  <c r="I157" i="5"/>
  <c r="I156" i="5"/>
  <c r="I162" i="5"/>
  <c r="D86" i="5"/>
  <c r="A151" i="5"/>
  <c r="H140" i="5"/>
  <c r="I142" i="5"/>
  <c r="E137" i="5"/>
  <c r="E135" i="5"/>
  <c r="H131" i="5"/>
  <c r="I133" i="5"/>
  <c r="H113" i="5"/>
  <c r="H112" i="5"/>
  <c r="I111" i="5"/>
  <c r="I108" i="5"/>
  <c r="H108" i="5"/>
  <c r="I107" i="5"/>
  <c r="I104" i="5"/>
  <c r="H104" i="5"/>
  <c r="I103" i="5"/>
  <c r="I101" i="5"/>
  <c r="I97" i="5"/>
  <c r="I95" i="5"/>
  <c r="H89" i="5"/>
  <c r="H87" i="5"/>
  <c r="H84" i="5"/>
  <c r="I81" i="5"/>
  <c r="I73" i="5"/>
  <c r="C68" i="5"/>
  <c r="D67" i="5"/>
  <c r="D66" i="5"/>
  <c r="D65" i="5"/>
  <c r="D68" i="5"/>
  <c r="I68" i="5"/>
  <c r="I61" i="5"/>
  <c r="H57" i="5"/>
  <c r="F55" i="5"/>
  <c r="F53" i="5"/>
  <c r="F21" i="5"/>
  <c r="D52" i="5"/>
  <c r="F52" i="5"/>
  <c r="I18" i="5"/>
  <c r="D45" i="5"/>
  <c r="F45" i="5"/>
  <c r="I14" i="5"/>
  <c r="D41" i="5"/>
  <c r="F41" i="5"/>
  <c r="I10" i="5"/>
  <c r="D37" i="5"/>
  <c r="F37" i="5"/>
  <c r="H25" i="5"/>
  <c r="H21" i="5"/>
  <c r="E21" i="5"/>
  <c r="D51" i="5"/>
  <c r="F51" i="5"/>
  <c r="H55" i="5"/>
  <c r="I58" i="5"/>
  <c r="D21" i="5"/>
  <c r="C21" i="5"/>
  <c r="I20" i="5"/>
  <c r="D47" i="5"/>
  <c r="F47" i="5"/>
  <c r="I19" i="5"/>
  <c r="D46" i="5"/>
  <c r="F46" i="5"/>
  <c r="I17" i="5"/>
  <c r="D44" i="5"/>
  <c r="F44" i="5"/>
  <c r="I16" i="5"/>
  <c r="D43" i="5"/>
  <c r="F43" i="5"/>
  <c r="I15" i="5"/>
  <c r="D42" i="5"/>
  <c r="F42" i="5"/>
  <c r="I13" i="5"/>
  <c r="D40" i="5"/>
  <c r="F40" i="5"/>
  <c r="I12" i="5"/>
  <c r="D39" i="5"/>
  <c r="F39" i="5"/>
  <c r="I11" i="5"/>
  <c r="I9" i="5"/>
  <c r="I23" i="5"/>
  <c r="D36" i="5"/>
  <c r="F36" i="5"/>
  <c r="I7" i="5"/>
  <c r="I6" i="5"/>
  <c r="I22" i="5"/>
  <c r="H1" i="5"/>
  <c r="B1" i="5"/>
  <c r="I193" i="4"/>
  <c r="I189" i="4"/>
  <c r="A186" i="4"/>
  <c r="A179" i="4"/>
  <c r="I176" i="4"/>
  <c r="I175" i="4"/>
  <c r="I174" i="4"/>
  <c r="I173" i="4"/>
  <c r="I172" i="4"/>
  <c r="I171" i="4"/>
  <c r="I177" i="4"/>
  <c r="A164" i="4"/>
  <c r="I161" i="4"/>
  <c r="I160" i="4"/>
  <c r="I159" i="4"/>
  <c r="I158" i="4"/>
  <c r="I157" i="4"/>
  <c r="I156" i="4"/>
  <c r="I162" i="4"/>
  <c r="A151" i="4"/>
  <c r="H140" i="4"/>
  <c r="I142" i="4"/>
  <c r="E137" i="4"/>
  <c r="I101" i="4"/>
  <c r="E135" i="4"/>
  <c r="H131" i="4"/>
  <c r="I133" i="4"/>
  <c r="H113" i="4"/>
  <c r="H112" i="4"/>
  <c r="I111" i="4"/>
  <c r="I108" i="4"/>
  <c r="H108" i="4"/>
  <c r="I107" i="4"/>
  <c r="I104" i="4"/>
  <c r="H104" i="4"/>
  <c r="I103" i="4"/>
  <c r="I97" i="4"/>
  <c r="I95" i="4"/>
  <c r="H89" i="4"/>
  <c r="H87" i="4"/>
  <c r="H84" i="4"/>
  <c r="I81" i="4"/>
  <c r="I73" i="4"/>
  <c r="C68" i="4"/>
  <c r="D67" i="4"/>
  <c r="D66" i="4"/>
  <c r="D65" i="4"/>
  <c r="D68" i="4"/>
  <c r="I68" i="4"/>
  <c r="I61" i="4"/>
  <c r="H57" i="4"/>
  <c r="F55" i="4"/>
  <c r="F53" i="4"/>
  <c r="F21" i="4"/>
  <c r="D52" i="4"/>
  <c r="F52" i="4"/>
  <c r="I19" i="4"/>
  <c r="D46" i="4"/>
  <c r="F46" i="4"/>
  <c r="I15" i="4"/>
  <c r="D42" i="4"/>
  <c r="F42" i="4"/>
  <c r="I11" i="4"/>
  <c r="D38" i="4"/>
  <c r="F38" i="4"/>
  <c r="H25" i="4"/>
  <c r="I6" i="4"/>
  <c r="I7" i="4"/>
  <c r="I22" i="4"/>
  <c r="H21" i="4"/>
  <c r="E21" i="4"/>
  <c r="D51" i="4"/>
  <c r="F51" i="4"/>
  <c r="H55" i="4"/>
  <c r="I58" i="4"/>
  <c r="D21" i="4"/>
  <c r="C21" i="4"/>
  <c r="I20" i="4"/>
  <c r="D47" i="4"/>
  <c r="F47" i="4"/>
  <c r="I18" i="4"/>
  <c r="D45" i="4"/>
  <c r="F45" i="4"/>
  <c r="I17" i="4"/>
  <c r="D44" i="4"/>
  <c r="F44" i="4"/>
  <c r="I16" i="4"/>
  <c r="D43" i="4"/>
  <c r="F43" i="4"/>
  <c r="I14" i="4"/>
  <c r="D41" i="4"/>
  <c r="F41" i="4"/>
  <c r="I13" i="4"/>
  <c r="D40" i="4"/>
  <c r="F40" i="4"/>
  <c r="I12" i="4"/>
  <c r="D39" i="4"/>
  <c r="F39" i="4"/>
  <c r="I10" i="4"/>
  <c r="D37" i="4"/>
  <c r="F37" i="4"/>
  <c r="I9" i="4"/>
  <c r="D36" i="4"/>
  <c r="F36" i="4"/>
  <c r="H1" i="4"/>
  <c r="B1" i="4"/>
  <c r="I193" i="3"/>
  <c r="I189" i="3"/>
  <c r="A186" i="3"/>
  <c r="A179" i="3"/>
  <c r="I176" i="3"/>
  <c r="I175" i="3"/>
  <c r="I174" i="3"/>
  <c r="I173" i="3"/>
  <c r="I172" i="3"/>
  <c r="I171" i="3"/>
  <c r="I177" i="3"/>
  <c r="D87" i="3"/>
  <c r="A164" i="3"/>
  <c r="I161" i="3"/>
  <c r="I160" i="3"/>
  <c r="I159" i="3"/>
  <c r="I158" i="3"/>
  <c r="I157" i="3"/>
  <c r="I156" i="3"/>
  <c r="I162" i="3"/>
  <c r="D86" i="3"/>
  <c r="A151" i="3"/>
  <c r="H140" i="3"/>
  <c r="I142" i="3"/>
  <c r="E137" i="3"/>
  <c r="I101" i="3"/>
  <c r="E135" i="3"/>
  <c r="H131" i="3"/>
  <c r="I133" i="3"/>
  <c r="H113" i="3"/>
  <c r="H112" i="3"/>
  <c r="I111" i="3"/>
  <c r="I108" i="3"/>
  <c r="H108" i="3"/>
  <c r="I107" i="3"/>
  <c r="I104" i="3"/>
  <c r="H104" i="3"/>
  <c r="I103" i="3"/>
  <c r="I97" i="3"/>
  <c r="I95" i="3"/>
  <c r="H89" i="3"/>
  <c r="H87" i="3"/>
  <c r="H84" i="3"/>
  <c r="I81" i="3"/>
  <c r="I73" i="3"/>
  <c r="C68" i="3"/>
  <c r="D67" i="3"/>
  <c r="D66" i="3"/>
  <c r="D65" i="3"/>
  <c r="D68" i="3"/>
  <c r="I68" i="3"/>
  <c r="I61" i="3"/>
  <c r="H57" i="3"/>
  <c r="F55" i="3"/>
  <c r="F53" i="3"/>
  <c r="F21" i="3"/>
  <c r="D52" i="3"/>
  <c r="F52" i="3"/>
  <c r="I19" i="3"/>
  <c r="D46" i="3"/>
  <c r="F46" i="3"/>
  <c r="I15" i="3"/>
  <c r="D42" i="3"/>
  <c r="F42" i="3"/>
  <c r="I11" i="3"/>
  <c r="D38" i="3"/>
  <c r="F38" i="3"/>
  <c r="H25" i="3"/>
  <c r="I6" i="3"/>
  <c r="I7" i="3"/>
  <c r="I22" i="3"/>
  <c r="H21" i="3"/>
  <c r="E21" i="3"/>
  <c r="D51" i="3"/>
  <c r="F51" i="3"/>
  <c r="H55" i="3"/>
  <c r="I58" i="3"/>
  <c r="D21" i="3"/>
  <c r="C21" i="3"/>
  <c r="I20" i="3"/>
  <c r="D47" i="3"/>
  <c r="F47" i="3"/>
  <c r="I18" i="3"/>
  <c r="D45" i="3"/>
  <c r="F45" i="3"/>
  <c r="I17" i="3"/>
  <c r="D44" i="3"/>
  <c r="F44" i="3"/>
  <c r="I16" i="3"/>
  <c r="D43" i="3"/>
  <c r="F43" i="3"/>
  <c r="I14" i="3"/>
  <c r="D41" i="3"/>
  <c r="F41" i="3"/>
  <c r="I13" i="3"/>
  <c r="D40" i="3"/>
  <c r="F40" i="3"/>
  <c r="I12" i="3"/>
  <c r="D39" i="3"/>
  <c r="F39" i="3"/>
  <c r="I10" i="3"/>
  <c r="D37" i="3"/>
  <c r="F37" i="3"/>
  <c r="I9" i="3"/>
  <c r="I23" i="3"/>
  <c r="H1" i="3"/>
  <c r="B1" i="3"/>
  <c r="D92" i="6"/>
  <c r="I92" i="6"/>
  <c r="I93" i="6"/>
  <c r="I26" i="6"/>
  <c r="D99" i="6"/>
  <c r="I99" i="6"/>
  <c r="I134" i="6"/>
  <c r="H134" i="6"/>
  <c r="D36" i="6"/>
  <c r="F36" i="6"/>
  <c r="I49" i="6"/>
  <c r="D33" i="6"/>
  <c r="F33" i="6"/>
  <c r="I33" i="6"/>
  <c r="I75" i="6"/>
  <c r="I79" i="6"/>
  <c r="I134" i="5"/>
  <c r="H134" i="5"/>
  <c r="I24" i="5"/>
  <c r="D33" i="5"/>
  <c r="F33" i="5"/>
  <c r="I33" i="5"/>
  <c r="I86" i="5"/>
  <c r="D38" i="5"/>
  <c r="F38" i="5"/>
  <c r="I49" i="5"/>
  <c r="I86" i="4"/>
  <c r="I134" i="4"/>
  <c r="H134" i="4"/>
  <c r="I49" i="4"/>
  <c r="I23" i="4"/>
  <c r="I24" i="4"/>
  <c r="D33" i="4"/>
  <c r="F33" i="4"/>
  <c r="I33" i="4"/>
  <c r="I24" i="3"/>
  <c r="I86" i="3"/>
  <c r="I134" i="3"/>
  <c r="H134" i="3"/>
  <c r="D36" i="3"/>
  <c r="F36" i="3"/>
  <c r="I49" i="3"/>
  <c r="D33" i="3"/>
  <c r="F33" i="3"/>
  <c r="I33" i="3"/>
  <c r="H89" i="2"/>
  <c r="H183" i="6"/>
  <c r="I184" i="6"/>
  <c r="D88" i="6"/>
  <c r="I88" i="6"/>
  <c r="I89" i="6"/>
  <c r="I75" i="5"/>
  <c r="I79" i="5"/>
  <c r="D92" i="5"/>
  <c r="I92" i="5"/>
  <c r="I93" i="5"/>
  <c r="I26" i="5"/>
  <c r="D99" i="5"/>
  <c r="I99" i="5"/>
  <c r="D92" i="4"/>
  <c r="I92" i="4"/>
  <c r="I93" i="4"/>
  <c r="I26" i="4"/>
  <c r="D99" i="4"/>
  <c r="I99" i="4"/>
  <c r="I75" i="4"/>
  <c r="I79" i="4"/>
  <c r="D92" i="3"/>
  <c r="I92" i="3"/>
  <c r="I93" i="3"/>
  <c r="I26" i="3"/>
  <c r="D99" i="3"/>
  <c r="I99" i="3"/>
  <c r="I75" i="3"/>
  <c r="I79" i="3"/>
  <c r="I111" i="2"/>
  <c r="I114" i="6"/>
  <c r="H183" i="5"/>
  <c r="D88" i="5"/>
  <c r="I88" i="5"/>
  <c r="I89" i="5"/>
  <c r="I184" i="5"/>
  <c r="H183" i="4"/>
  <c r="I184" i="4"/>
  <c r="D88" i="4"/>
  <c r="I88" i="4"/>
  <c r="I89" i="4"/>
  <c r="H183" i="3"/>
  <c r="I184" i="3"/>
  <c r="D88" i="3"/>
  <c r="I88" i="3"/>
  <c r="I89" i="3"/>
  <c r="I103" i="2"/>
  <c r="I120" i="6"/>
  <c r="I125" i="6"/>
  <c r="I116" i="6"/>
  <c r="I114" i="5"/>
  <c r="I114" i="4"/>
  <c r="I114" i="3"/>
  <c r="H112" i="2"/>
  <c r="H146" i="6"/>
  <c r="I144" i="6"/>
  <c r="I120" i="5"/>
  <c r="I125" i="5"/>
  <c r="I116" i="5"/>
  <c r="I120" i="4"/>
  <c r="I125" i="4"/>
  <c r="I116" i="4"/>
  <c r="I120" i="3"/>
  <c r="I125" i="3"/>
  <c r="I116" i="3"/>
  <c r="H87" i="2"/>
  <c r="I95" i="2"/>
  <c r="H146" i="5"/>
  <c r="I144" i="5"/>
  <c r="H146" i="4"/>
  <c r="I144" i="4"/>
  <c r="H146" i="3"/>
  <c r="I144" i="3"/>
  <c r="H113" i="2"/>
  <c r="H140" i="2"/>
  <c r="E137" i="2"/>
  <c r="E135" i="2"/>
  <c r="I101" i="2"/>
  <c r="H1" i="2"/>
  <c r="B1" i="2"/>
  <c r="D36" i="2"/>
  <c r="F36" i="2"/>
  <c r="D37" i="2"/>
  <c r="F37" i="2"/>
  <c r="D38" i="2"/>
  <c r="F38" i="2"/>
  <c r="D39" i="2"/>
  <c r="F39" i="2"/>
  <c r="D40" i="2"/>
  <c r="F40" i="2"/>
  <c r="D41" i="2"/>
  <c r="F41" i="2"/>
  <c r="F42" i="2"/>
  <c r="F43" i="2"/>
  <c r="C21" i="2"/>
  <c r="F53" i="2"/>
  <c r="D21" i="2"/>
  <c r="E21" i="2"/>
  <c r="D51" i="2"/>
  <c r="F51" i="2"/>
  <c r="F21" i="2"/>
  <c r="D52" i="2"/>
  <c r="F52" i="2"/>
  <c r="H21" i="2"/>
  <c r="H25" i="2"/>
  <c r="F44" i="2"/>
  <c r="D45" i="2"/>
  <c r="F45" i="2"/>
  <c r="D46" i="2"/>
  <c r="F46" i="2"/>
  <c r="D47" i="2"/>
  <c r="F47" i="2"/>
  <c r="F55" i="2"/>
  <c r="H57" i="2"/>
  <c r="I61" i="2"/>
  <c r="D65" i="2"/>
  <c r="D66" i="2"/>
  <c r="D67" i="2"/>
  <c r="C68" i="2"/>
  <c r="I73" i="2"/>
  <c r="I81" i="2"/>
  <c r="H84" i="2"/>
  <c r="I156" i="2"/>
  <c r="I157" i="2"/>
  <c r="I158" i="2"/>
  <c r="I159" i="2"/>
  <c r="I160" i="2"/>
  <c r="I161" i="2"/>
  <c r="I171" i="2"/>
  <c r="I172" i="2"/>
  <c r="I173" i="2"/>
  <c r="I174" i="2"/>
  <c r="I175" i="2"/>
  <c r="I176" i="2"/>
  <c r="I193" i="2"/>
  <c r="I97" i="2"/>
  <c r="H104" i="2"/>
  <c r="I104" i="2"/>
  <c r="I107" i="2"/>
  <c r="H108" i="2"/>
  <c r="I108" i="2"/>
  <c r="H131" i="2"/>
  <c r="I133" i="2"/>
  <c r="A151" i="2"/>
  <c r="A164" i="2"/>
  <c r="A179" i="2"/>
  <c r="A186" i="2"/>
  <c r="I189" i="2"/>
  <c r="D68" i="2"/>
  <c r="I68" i="2"/>
  <c r="I177" i="2"/>
  <c r="D87" i="2"/>
  <c r="I162" i="2"/>
  <c r="D86" i="2"/>
  <c r="D33" i="2"/>
  <c r="F33" i="2"/>
  <c r="I33" i="2"/>
  <c r="I134" i="2"/>
  <c r="H134" i="2"/>
  <c r="I49" i="2"/>
  <c r="I92" i="2"/>
  <c r="I93" i="2"/>
  <c r="H55" i="2"/>
  <c r="I58" i="2"/>
  <c r="I142" i="2"/>
  <c r="I86" i="2"/>
  <c r="I75" i="2"/>
  <c r="I79" i="2"/>
  <c r="D99" i="2"/>
  <c r="I99" i="2"/>
  <c r="H183" i="2"/>
  <c r="I184" i="2"/>
  <c r="I89" i="2"/>
  <c r="I114" i="2"/>
  <c r="I116" i="2"/>
  <c r="I120" i="2"/>
  <c r="I125" i="2"/>
  <c r="I144" i="2"/>
  <c r="H146" i="2"/>
</calcChain>
</file>

<file path=xl/comments1.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2.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3.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4.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5.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sharedStrings.xml><?xml version="1.0" encoding="utf-8"?>
<sst xmlns="http://schemas.openxmlformats.org/spreadsheetml/2006/main" count="1123" uniqueCount="175">
  <si>
    <t xml:space="preserve"> </t>
  </si>
  <si>
    <t>MEM</t>
  </si>
  <si>
    <t>C &amp;</t>
  </si>
  <si>
    <t>D &amp;</t>
  </si>
  <si>
    <t>GRADE</t>
  </si>
  <si>
    <t>C-GIFTED</t>
  </si>
  <si>
    <t>D-GIFTED</t>
  </si>
  <si>
    <t>*BASIC</t>
  </si>
  <si>
    <t>TOTAL</t>
  </si>
  <si>
    <t>Grade  1</t>
  </si>
  <si>
    <t>Grade  2</t>
  </si>
  <si>
    <t>Grade  3</t>
  </si>
  <si>
    <t>Grade  4</t>
  </si>
  <si>
    <t>Grade  5</t>
  </si>
  <si>
    <t>Grade  6</t>
  </si>
  <si>
    <t>Grade  7</t>
  </si>
  <si>
    <t>Grade  8</t>
  </si>
  <si>
    <t>Grade  9</t>
  </si>
  <si>
    <t>Grade 10</t>
  </si>
  <si>
    <t>Grade 11</t>
  </si>
  <si>
    <t>Grade 12</t>
  </si>
  <si>
    <t>*INCLUDE STUDENTS RECEIVING A/B SERVICES</t>
  </si>
  <si>
    <t>TOTAL GRADES 1-12</t>
  </si>
  <si>
    <t>TOTAL MEM</t>
  </si>
  <si>
    <t>ECE</t>
  </si>
  <si>
    <t>COST</t>
  </si>
  <si>
    <t>PROGRAM</t>
  </si>
  <si>
    <t>PROGRAM COST</t>
  </si>
  <si>
    <t>FTE</t>
  </si>
  <si>
    <t>INDEX</t>
  </si>
  <si>
    <t>UNITS</t>
  </si>
  <si>
    <t>C &amp; C-Gifted</t>
  </si>
  <si>
    <t>D &amp; D-Gifted</t>
  </si>
  <si>
    <t>HOURS</t>
  </si>
  <si>
    <t>Total Bilingual</t>
  </si>
  <si>
    <t>(May not total more than the no. of students in grades K-12.)</t>
  </si>
  <si>
    <t>TOTAL MEMBERSHIP PROGRAM UNITS</t>
  </si>
  <si>
    <t>ADJUSTED PROGRAM UNITS</t>
  </si>
  <si>
    <t xml:space="preserve">Size Adjustment Units </t>
  </si>
  <si>
    <t>At-Risk Units</t>
  </si>
  <si>
    <t>Growth Units</t>
  </si>
  <si>
    <t>GRAND TOTAL UNITS</t>
  </si>
  <si>
    <t>× Unit Value</t>
  </si>
  <si>
    <t>STATE EQUALIZATION GUARANTEE</t>
  </si>
  <si>
    <t>((200 – MEM)/200) × (1.0 × MEM) = UNITS</t>
  </si>
  <si>
    <t>SCHOOL NAME</t>
  </si>
  <si>
    <t>CODE</t>
  </si>
  <si>
    <t>GRADES</t>
  </si>
  <si>
    <t>SENIOR HIGH SCHOOL</t>
  </si>
  <si>
    <t>TOTAL SENIOR HIGH SCHOOL UNITS</t>
  </si>
  <si>
    <t>RURAL ISOLATION</t>
  </si>
  <si>
    <t>(4,000  –  (MEM / Eligible Senior High Schools))  ×  0.5  =  UNITS</t>
  </si>
  <si>
    <t>Enter the number of approved senior high schools not eligible for senior high size units:</t>
  </si>
  <si>
    <t>NEW DISTRICT ADJUSTMENT</t>
  </si>
  <si>
    <t>If district is eligible, enter    YES     in the appropriate box.</t>
  </si>
  <si>
    <t>YES?</t>
  </si>
  <si>
    <t>a.  NEWLY CREATED SCHOOL DISTRICT</t>
  </si>
  <si>
    <t>(MEM for current year) × .147 = UNITS</t>
  </si>
  <si>
    <t>b.  DISTRICT WHOSE MEMBERSHIP DECREASES AS A RESULT OF A NEWLY CREATED DISTRICT</t>
  </si>
  <si>
    <t>(MEM for prior year – MEM for current year) × .17 = UNITS</t>
  </si>
  <si>
    <t xml:space="preserve">SIZE ADJUSTMENT UNITS: </t>
  </si>
  <si>
    <t>Totals</t>
  </si>
  <si>
    <t>SUBTOTAL MEM</t>
  </si>
  <si>
    <t>School Size Adjustment Units</t>
  </si>
  <si>
    <t>FDK</t>
  </si>
  <si>
    <t>Kindergarten</t>
  </si>
  <si>
    <t>Basic Program Units</t>
  </si>
  <si>
    <t>Kindergarten Units</t>
  </si>
  <si>
    <t xml:space="preserve">the formula which yields the most units):  </t>
  </si>
  <si>
    <t xml:space="preserve">Based on district MEM (Basic 1-12, Special Education C and D, Non-Profit and Operational Fund Childhood FTE), a district is </t>
  </si>
  <si>
    <t>eligible for units if it has a MEM greater than 10,000 with a ratio of MEM to senior high schools less than 4,000:1.</t>
  </si>
  <si>
    <t>Other Misc Credits</t>
  </si>
  <si>
    <t>Total Other Credits</t>
  </si>
  <si>
    <t>Rural Isolation Units</t>
  </si>
  <si>
    <t>New District Adjustment Units</t>
  </si>
  <si>
    <t>Factor</t>
  </si>
  <si>
    <t>Bilingual Units</t>
  </si>
  <si>
    <t>Fine Arts Program Units</t>
  </si>
  <si>
    <t>At-risk index</t>
  </si>
  <si>
    <t>Other Credits/Adjustments:</t>
  </si>
  <si>
    <t>National Board Certified Teachers</t>
  </si>
  <si>
    <t>National Board Certified Teachers Units:</t>
  </si>
  <si>
    <t>At Risk Units</t>
  </si>
  <si>
    <t>Is this a Charter School?</t>
  </si>
  <si>
    <t>Is this for the 40th Day?</t>
  </si>
  <si>
    <t>TOTAL PROGRAM UNITS</t>
  </si>
  <si>
    <t>40th Day Calculation</t>
  </si>
  <si>
    <t>Save Harmless Units</t>
  </si>
  <si>
    <t>Energy Efficiency</t>
  </si>
  <si>
    <t>Total Non-Cat Rev Credits</t>
  </si>
  <si>
    <t xml:space="preserve">  *</t>
  </si>
  <si>
    <t>Grade  10</t>
  </si>
  <si>
    <t>Grade  11</t>
  </si>
  <si>
    <t>Grade  12</t>
  </si>
  <si>
    <t>Grade  01</t>
  </si>
  <si>
    <t>Grade  02</t>
  </si>
  <si>
    <t>Grade  03</t>
  </si>
  <si>
    <t>Grade  04</t>
  </si>
  <si>
    <t>Grade  05</t>
  </si>
  <si>
    <t>Grade  06</t>
  </si>
  <si>
    <t>Grade  07</t>
  </si>
  <si>
    <t>Grade  08</t>
  </si>
  <si>
    <t>Grade  09</t>
  </si>
  <si>
    <t xml:space="preserve">  * Includes Vocational Weighting</t>
  </si>
  <si>
    <t xml:space="preserve">Elementary/Mid/Jr. High  </t>
  </si>
  <si>
    <t xml:space="preserve">Senior High  </t>
  </si>
  <si>
    <t>Non-categorical Revenue Credits:</t>
  </si>
  <si>
    <t>TOTAL ELEMENTARY/MIDDLE SCHOOL/JUNIOR HIGH UNITS</t>
  </si>
  <si>
    <t>ELEMENTARY/MIDDLE SCHOOL/JUNIOR HIGH</t>
  </si>
  <si>
    <t>Takes Prior Year 40th-Day and compares to Current Year 40th-Day</t>
  </si>
  <si>
    <t>Growth Data</t>
  </si>
  <si>
    <t>Save-Harmless Data</t>
  </si>
  <si>
    <t>Tax Levy (41110, 41113, 41114)</t>
  </si>
  <si>
    <t>Federal Impact Aid (44103)</t>
  </si>
  <si>
    <t>Federal Forest Reserve (44204)</t>
  </si>
  <si>
    <t>GROWTH &amp; SAVE HARMLESS CALCULATION DATA</t>
  </si>
  <si>
    <t>FTE:</t>
  </si>
  <si>
    <t>Charter Schools Student Activities Units</t>
  </si>
  <si>
    <t>Home School Student Activities Units</t>
  </si>
  <si>
    <t>Charter Schools Student Activities</t>
  </si>
  <si>
    <t>Home School Student Activities</t>
  </si>
  <si>
    <t>Elementary P.E. Program</t>
  </si>
  <si>
    <t>Elementary P.E. Units</t>
  </si>
  <si>
    <t xml:space="preserve">   (Enter the District Mem EXCLUDING Charter Mem)</t>
  </si>
  <si>
    <t>List each school with a projected MEM (Basic 1-9 and Operational Fund Early Childhood FTE EXCLUDING SPECIAL ED.) of less than 200.</t>
  </si>
  <si>
    <t>Kindergarten Program</t>
  </si>
  <si>
    <t>Basic Program</t>
  </si>
  <si>
    <t>Basic Program (Grade Total)</t>
  </si>
  <si>
    <t>Special Education</t>
  </si>
  <si>
    <t>Elementary Fine Arts Program</t>
  </si>
  <si>
    <t>Bilingual Program</t>
  </si>
  <si>
    <t>(Districts Only)</t>
  </si>
  <si>
    <t>(Not Grand Total Program Units)</t>
  </si>
  <si>
    <t>schoolbudget</t>
  </si>
  <si>
    <t>Special Ed. Units</t>
  </si>
  <si>
    <t>Ancillary FTE Units</t>
  </si>
  <si>
    <t>Adjusted Ancillary  FTE</t>
  </si>
  <si>
    <t>Total Special Education Units</t>
  </si>
  <si>
    <r>
      <t>Less</t>
    </r>
    <r>
      <rPr>
        <sz val="8"/>
        <rFont val="Lucida Sans"/>
        <family val="2"/>
      </rPr>
      <t>: 75% of Non-Categorical Revenue  Credits</t>
    </r>
  </si>
  <si>
    <r>
      <t>Less</t>
    </r>
    <r>
      <rPr>
        <sz val="8"/>
        <rFont val="Lucida Sans"/>
        <family val="2"/>
      </rPr>
      <t>: Other Credits/Adjustments</t>
    </r>
  </si>
  <si>
    <r>
      <t xml:space="preserve">List each school with a projected MEM </t>
    </r>
    <r>
      <rPr>
        <i/>
        <sz val="8"/>
        <rFont val="Lucida Sans"/>
        <family val="2"/>
      </rPr>
      <t>(Basic 7-12 EXCLUDING SP. ED.)</t>
    </r>
    <r>
      <rPr>
        <sz val="8"/>
        <rFont val="Lucida Sans"/>
        <family val="2"/>
      </rPr>
      <t xml:space="preserve"> of less than 400 </t>
    </r>
    <r>
      <rPr>
        <i/>
        <sz val="8"/>
        <rFont val="Lucida Sans"/>
        <family val="2"/>
      </rPr>
      <t>(program units will be computed using</t>
    </r>
  </si>
  <si>
    <r>
      <t xml:space="preserve">((200 – MEM)/200) × (2.0 × MEM) = UNITS    </t>
    </r>
    <r>
      <rPr>
        <i/>
        <sz val="8"/>
        <rFont val="Lucida Sans"/>
        <family val="2"/>
      </rPr>
      <t>or</t>
    </r>
    <r>
      <rPr>
        <sz val="8"/>
        <rFont val="Lucida Sans"/>
        <family val="2"/>
      </rPr>
      <t xml:space="preserve">    ((400 – MEM)/400) × (1.6 × MEM) = UNITS</t>
    </r>
  </si>
  <si>
    <r>
      <t>Enter the number of approved senior high schools</t>
    </r>
    <r>
      <rPr>
        <i/>
        <sz val="8"/>
        <rFont val="Lucida Sans"/>
        <family val="2"/>
      </rPr>
      <t xml:space="preserve"> (exclude alternative schools):</t>
    </r>
  </si>
  <si>
    <t/>
  </si>
  <si>
    <t>PED 910B-5</t>
  </si>
  <si>
    <t>3 &amp; 4 Yr. DD</t>
  </si>
  <si>
    <t>3Y DD</t>
  </si>
  <si>
    <t>4Y DD</t>
  </si>
  <si>
    <t xml:space="preserve">  </t>
  </si>
  <si>
    <t>A/B MEM (Reg/Gft &amp; Inc 3Y&amp;4Y-12th)</t>
  </si>
  <si>
    <t>Home School Student Program Units</t>
  </si>
  <si>
    <t>District Size(&lt;4,000)</t>
  </si>
  <si>
    <t>District Size(&lt;200)</t>
  </si>
  <si>
    <t>District Size &lt;4,000 Adjustment Units</t>
  </si>
  <si>
    <t>District Size &lt;200 Adjustment Units</t>
  </si>
  <si>
    <t># of Classes</t>
  </si>
  <si>
    <t># of Students</t>
  </si>
  <si>
    <t>Energy Efficiency Renewable Bonds</t>
  </si>
  <si>
    <t>PRE-K</t>
  </si>
  <si>
    <r>
      <t xml:space="preserve">T &amp; E Index </t>
    </r>
    <r>
      <rPr>
        <i/>
        <sz val="8"/>
        <rFont val="Lucida Sans"/>
        <family val="2"/>
      </rPr>
      <t xml:space="preserve"> (Oct 2014) </t>
    </r>
  </si>
  <si>
    <t>2015-2016:</t>
  </si>
  <si>
    <t>2014-15 Actual 40th Day MEM:</t>
  </si>
  <si>
    <t>2015-16 Projected MEM:</t>
  </si>
  <si>
    <t>2015-2016 Actual 40th MEM</t>
  </si>
  <si>
    <t>2015-2016 40th Day TOTAL PROGRAM UNITS</t>
  </si>
  <si>
    <t>2015-16 Operating Budget Calculation</t>
  </si>
  <si>
    <t>Op-Bud takes 14-15 40 Day compared to 15-16 Mem Proj. FTE</t>
  </si>
  <si>
    <t>PRE-K FTE</t>
  </si>
  <si>
    <t>PRE-K and FDK</t>
  </si>
  <si>
    <t>Albert Einstein Academy</t>
  </si>
  <si>
    <t>Albert Einstein High School</t>
  </si>
  <si>
    <t>9-12</t>
  </si>
  <si>
    <t>Albert Einstein Middle School</t>
  </si>
  <si>
    <t>7-8</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</si>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</sst>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164" formatCode="#,##0.0_);\(#,##0.0\)"/>
    <numFmt numFmtId="165" formatCode="0.00_)"/>
    <numFmt numFmtId="166" formatCode="#,##0.000_);[Red]\(#,##0.000\)"/>
    <numFmt numFmtId="167" formatCode="#,##0.0000_);[Red]\(#,##0.0000\)"/>
    <numFmt numFmtId="168" formatCode="0.000"/>
    <numFmt numFmtId="169" formatCode="#,##0.0000_);\(#,##0.0000\)"/>
    <numFmt numFmtId="170" formatCode="0.000_);[Red]\(0.000\)"/>
  </numFmts>
  <fonts count="28">
    <font>
      <sz val="8"/>
      <name val="Arial"/>
      <family val="2"/>
    </font>
    <font>
      <sz val="8"/>
      <name val="AvantGarde Bk BT"/>
    </font>
    <font>
      <sz val="9"/>
      <name val="Arial"/>
      <family val="2"/>
    </font>
    <font>
      <sz val="8"/>
      <name val="Arial"/>
      <family val="2"/>
    </font>
    <font>
      <b/>
      <sz val="8"/>
      <name val="Arial"/>
      <family val="2"/>
    </font>
    <font>
      <sz val="8"/>
      <name val="Arial"/>
      <family val="2"/>
    </font>
    <font>
      <b/>
      <u/>
      <sz val="10"/>
      <name val="Arial"/>
      <family val="2"/>
    </font>
    <font>
      <b/>
      <i/>
      <u/>
      <sz val="10"/>
      <name val="Arial"/>
      <family val="2"/>
    </font>
    <font>
      <sz val="8"/>
      <color indexed="81"/>
      <name val="Tahoma"/>
      <family val="2"/>
    </font>
    <font>
      <b/>
      <sz val="8"/>
      <color indexed="81"/>
      <name val="Tahoma"/>
      <family val="2"/>
    </font>
    <font>
      <b/>
      <sz val="10"/>
      <name val="Arial"/>
      <family val="2"/>
    </font>
    <font>
      <b/>
      <u/>
      <sz val="8"/>
      <name val="Arial"/>
      <family val="2"/>
    </font>
    <font>
      <b/>
      <sz val="10"/>
      <name val="Lucida Sans"/>
      <family val="2"/>
    </font>
    <font>
      <b/>
      <sz val="8"/>
      <name val="Lucida Sans"/>
      <family val="2"/>
    </font>
    <font>
      <sz val="8"/>
      <name val="Lucida Sans"/>
      <family val="2"/>
    </font>
    <font>
      <b/>
      <i/>
      <sz val="8"/>
      <name val="Lucida Sans"/>
      <family val="2"/>
    </font>
    <font>
      <b/>
      <u/>
      <sz val="10"/>
      <name val="Lucida Sans"/>
      <family val="2"/>
    </font>
    <font>
      <b/>
      <sz val="9"/>
      <name val="Lucida Sans"/>
      <family val="2"/>
    </font>
    <font>
      <sz val="9"/>
      <name val="Lucida Sans"/>
      <family val="2"/>
    </font>
    <font>
      <i/>
      <sz val="8"/>
      <name val="Lucida Sans"/>
      <family val="2"/>
    </font>
    <font>
      <b/>
      <sz val="7"/>
      <name val="Lucida Sans"/>
      <family val="2"/>
    </font>
    <font>
      <i/>
      <sz val="8"/>
      <color indexed="33"/>
      <name val="Lucida Sans"/>
      <family val="2"/>
    </font>
    <font>
      <sz val="7"/>
      <name val="Lucida Sans"/>
      <family val="2"/>
    </font>
    <font>
      <sz val="8"/>
      <color indexed="20"/>
      <name val="Lucida Sans"/>
      <family val="2"/>
    </font>
    <font>
      <b/>
      <i/>
      <sz val="10"/>
      <name val="Lucida Sans"/>
      <family val="2"/>
    </font>
    <font>
      <u/>
      <sz val="8"/>
      <name val="Lucida Sans"/>
      <family val="2"/>
    </font>
    <font>
      <b/>
      <sz val="11"/>
      <name val="Lucida Sans"/>
      <family val="2"/>
    </font>
    <font>
      <b/>
      <sz val="12"/>
      <name val="Lucida Sans"/>
      <family val="2"/>
    </font>
  </fonts>
  <fills count="4">
    <fill>
      <patternFill patternType="none"/>
    </fill>
    <fill>
      <patternFill patternType="gray125"/>
    </fill>
    <fill>
      <patternFill patternType="solid">
        <fgColor indexed="31"/>
        <bgColor indexed="64"/>
      </patternFill>
    </fill>
    <fill>
      <patternFill patternType="solid">
        <fgColor indexed="24"/>
        <bgColor indexed="27"/>
      </patternFill>
    </fill>
  </fills>
  <borders count="11">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uble">
        <color auto="1"/>
      </bottom>
      <diagonal/>
    </border>
  </borders>
  <cellStyleXfs count="5">
    <xf numFmtId="0" fontId="0" fillId="0" borderId="0"/>
    <xf numFmtId="40" fontId="1" fillId="0" borderId="0" applyFont="0" applyFill="0" applyBorder="0" applyAlignment="0" applyProtection="0"/>
    <xf numFmtId="38" fontId="1" fillId="0" borderId="0" applyFont="0" applyFill="0" applyBorder="0" applyAlignment="0" applyProtection="0"/>
    <xf numFmtId="8" fontId="1" fillId="0" borderId="0" applyFont="0" applyFill="0" applyBorder="0" applyAlignment="0" applyProtection="0"/>
    <xf numFmtId="166" fontId="1" fillId="0" borderId="0" applyFont="0" applyFill="0" applyBorder="0" applyAlignment="0" applyProtection="0"/>
  </cellStyleXfs>
  <cellXfs count="252">
    <xf numFmtId="0" fontId="0" fillId="0" borderId="0" xfId="0"/>
    <xf numFmtId="0" fontId="0" fillId="0" borderId="0" xfId="0" applyAlignment="1">
      <alignment vertical="center"/>
    </xf>
    <xf numFmtId="0" fontId="0" fillId="0" borderId="0" xfId="0" applyFont="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center" vertical="center"/>
    </xf>
    <xf numFmtId="166" fontId="0" fillId="0" borderId="0" xfId="0" applyNumberFormat="1" applyFont="1" applyAlignment="1" applyProtection="1">
      <alignment vertical="center"/>
    </xf>
    <xf numFmtId="40" fontId="3" fillId="0" borderId="0" xfId="1" applyFont="1" applyAlignment="1" applyProtection="1">
      <alignment vertical="center"/>
    </xf>
    <xf numFmtId="166" fontId="3" fillId="0" borderId="0" xfId="1" applyNumberFormat="1" applyFont="1" applyAlignment="1" applyProtection="1">
      <alignment vertical="center"/>
    </xf>
    <xf numFmtId="0" fontId="0" fillId="0" borderId="0" xfId="0" applyAlignment="1" applyProtection="1">
      <alignment vertical="center"/>
    </xf>
    <xf numFmtId="166" fontId="3" fillId="0" borderId="0" xfId="1" applyNumberFormat="1" applyFont="1" applyBorder="1" applyAlignment="1" applyProtection="1">
      <alignment vertical="center"/>
    </xf>
    <xf numFmtId="0" fontId="5" fillId="0" borderId="0" xfId="0" applyFont="1" applyAlignment="1" applyProtection="1">
      <alignment vertical="center"/>
    </xf>
    <xf numFmtId="0" fontId="6" fillId="0" borderId="0" xfId="0" quotePrefix="1" applyFont="1" applyAlignment="1" applyProtection="1">
      <alignment horizontal="left" vertical="center"/>
    </xf>
    <xf numFmtId="0" fontId="6" fillId="0" borderId="0" xfId="0" applyFont="1" applyAlignment="1" applyProtection="1">
      <alignment vertical="center"/>
    </xf>
    <xf numFmtId="0" fontId="6" fillId="0" borderId="0" xfId="0" applyFont="1" applyAlignment="1">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Font="1" applyAlignment="1" applyProtection="1">
      <alignment horizontal="center" vertical="top"/>
    </xf>
    <xf numFmtId="0" fontId="0" fillId="0" borderId="0" xfId="0" applyAlignment="1">
      <alignment vertical="top"/>
    </xf>
    <xf numFmtId="0" fontId="0" fillId="0" borderId="0" xfId="0" applyFont="1" applyAlignment="1" applyProtection="1">
      <alignment horizontal="center"/>
    </xf>
    <xf numFmtId="0" fontId="0" fillId="0" borderId="0" xfId="0" applyAlignment="1"/>
    <xf numFmtId="0" fontId="7" fillId="0" borderId="0" xfId="0" applyFont="1" applyAlignment="1">
      <alignment vertical="center"/>
    </xf>
    <xf numFmtId="0" fontId="10" fillId="0" borderId="0" xfId="0" applyFont="1" applyBorder="1" applyAlignment="1" applyProtection="1">
      <alignment vertical="center"/>
    </xf>
    <xf numFmtId="0" fontId="6" fillId="0" borderId="0" xfId="0" applyFont="1" applyAlignment="1">
      <alignment horizontal="centerContinuous" vertical="center"/>
    </xf>
    <xf numFmtId="0" fontId="6" fillId="0" borderId="0" xfId="0" applyFont="1" applyBorder="1" applyAlignment="1">
      <alignment vertical="center"/>
    </xf>
    <xf numFmtId="0" fontId="6" fillId="0" borderId="0" xfId="0" applyFont="1" applyBorder="1" applyAlignment="1" applyProtection="1">
      <alignment vertical="center"/>
    </xf>
    <xf numFmtId="0" fontId="6" fillId="0" borderId="0" xfId="0" applyFont="1" applyAlignment="1" applyProtection="1">
      <alignment horizontal="center"/>
    </xf>
    <xf numFmtId="0" fontId="6" fillId="0" borderId="0" xfId="0" applyFont="1" applyAlignment="1" applyProtection="1">
      <alignment horizontal="center" vertical="top"/>
    </xf>
    <xf numFmtId="0" fontId="6" fillId="0" borderId="0" xfId="0" applyFont="1" applyAlignment="1" applyProtection="1">
      <alignment horizontal="right" vertical="center"/>
    </xf>
    <xf numFmtId="0" fontId="4" fillId="0" borderId="0" xfId="0" applyFont="1" applyAlignment="1" applyProtection="1">
      <alignment horizontal="left" vertical="center"/>
    </xf>
    <xf numFmtId="0" fontId="10" fillId="0" borderId="0" xfId="0" applyFont="1" applyAlignment="1" applyProtection="1">
      <alignment horizontal="right" vertical="center"/>
    </xf>
    <xf numFmtId="0" fontId="11" fillId="0" borderId="0" xfId="0" applyFont="1" applyAlignment="1">
      <alignment vertical="center"/>
    </xf>
    <xf numFmtId="0" fontId="11"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Alignment="1" applyProtection="1">
      <alignment horizontal="righ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pplyProtection="1">
      <alignment horizontal="center" vertical="center"/>
    </xf>
    <xf numFmtId="0" fontId="14" fillId="0" borderId="0" xfId="0" applyFont="1" applyAlignment="1" applyProtection="1">
      <alignment horizontal="center"/>
    </xf>
    <xf numFmtId="0" fontId="13" fillId="0" borderId="0" xfId="0" applyFont="1" applyAlignment="1" applyProtection="1">
      <alignment horizontal="center"/>
    </xf>
    <xf numFmtId="0" fontId="13" fillId="0" borderId="0" xfId="0" applyFont="1" applyAlignment="1">
      <alignment horizontal="center"/>
    </xf>
    <xf numFmtId="0" fontId="14" fillId="0" borderId="0" xfId="0" applyFont="1" applyAlignment="1" applyProtection="1">
      <alignment horizontal="center" vertical="top"/>
    </xf>
    <xf numFmtId="0" fontId="15" fillId="0" borderId="0" xfId="0" applyFont="1" applyAlignment="1" applyProtection="1">
      <alignment horizontal="center" vertical="top"/>
    </xf>
    <xf numFmtId="0" fontId="13" fillId="0" borderId="0" xfId="0" applyFont="1" applyAlignment="1">
      <alignment horizontal="center" vertical="top"/>
    </xf>
    <xf numFmtId="0" fontId="16" fillId="0" borderId="0" xfId="0" quotePrefix="1" applyFont="1" applyAlignment="1" applyProtection="1">
      <alignment horizontal="left" vertical="center"/>
    </xf>
    <xf numFmtId="0" fontId="15" fillId="0" borderId="0" xfId="0" quotePrefix="1" applyFont="1" applyAlignment="1" applyProtection="1">
      <alignment horizontal="center" vertical="center"/>
    </xf>
    <xf numFmtId="0" fontId="15" fillId="0" borderId="0" xfId="0" applyFont="1" applyAlignment="1" applyProtection="1">
      <alignment horizontal="center" vertical="center"/>
    </xf>
    <xf numFmtId="0" fontId="13" fillId="0" borderId="0" xfId="0" applyFont="1" applyAlignment="1">
      <alignment horizontal="center" vertical="center"/>
    </xf>
    <xf numFmtId="0" fontId="14" fillId="0" borderId="0" xfId="0" applyFont="1" applyAlignment="1" applyProtection="1">
      <alignment horizontal="right" vertical="center"/>
    </xf>
    <xf numFmtId="40" fontId="14" fillId="0" borderId="0" xfId="0" applyNumberFormat="1" applyFont="1" applyAlignment="1">
      <alignment vertical="center"/>
    </xf>
    <xf numFmtId="40" fontId="14" fillId="0" borderId="0" xfId="0" applyNumberFormat="1" applyFont="1" applyAlignment="1" applyProtection="1">
      <alignment vertical="center"/>
    </xf>
    <xf numFmtId="40" fontId="14" fillId="0" borderId="0" xfId="2" applyNumberFormat="1" applyFont="1" applyAlignment="1" applyProtection="1">
      <alignment vertical="center"/>
    </xf>
    <xf numFmtId="0" fontId="16" fillId="0" borderId="0" xfId="0" applyFont="1" applyAlignment="1" applyProtection="1">
      <alignment horizontal="left" vertical="center"/>
    </xf>
    <xf numFmtId="40" fontId="14" fillId="0" borderId="0" xfId="2" applyNumberFormat="1" applyFont="1" applyAlignment="1" applyProtection="1">
      <alignment horizontal="center" vertical="center"/>
    </xf>
    <xf numFmtId="0" fontId="14" fillId="0" borderId="0" xfId="0" quotePrefix="1" applyFont="1" applyAlignment="1" applyProtection="1">
      <alignment horizontal="right" vertical="center"/>
    </xf>
    <xf numFmtId="40" fontId="14" fillId="0" borderId="0" xfId="0" applyNumberFormat="1" applyFont="1" applyFill="1" applyAlignment="1" applyProtection="1">
      <alignment vertical="center"/>
    </xf>
    <xf numFmtId="40" fontId="14" fillId="0" borderId="1" xfId="0" applyNumberFormat="1" applyFont="1" applyFill="1" applyBorder="1" applyAlignment="1" applyProtection="1">
      <alignment vertical="center"/>
    </xf>
    <xf numFmtId="40" fontId="14" fillId="0" borderId="1" xfId="0" applyNumberFormat="1" applyFont="1" applyBorder="1" applyAlignment="1">
      <alignment vertical="center"/>
    </xf>
    <xf numFmtId="0" fontId="13" fillId="0" borderId="0" xfId="0" applyFont="1" applyAlignment="1">
      <alignment horizontal="right" vertical="center"/>
    </xf>
    <xf numFmtId="0" fontId="14" fillId="0" borderId="0" xfId="0" quotePrefix="1" applyFont="1" applyAlignment="1" applyProtection="1">
      <alignment horizontal="left" vertical="center"/>
    </xf>
    <xf numFmtId="0" fontId="14" fillId="0" borderId="0" xfId="0" applyFont="1" applyAlignment="1" applyProtection="1">
      <alignment vertical="center"/>
    </xf>
    <xf numFmtId="40" fontId="14" fillId="0" borderId="0" xfId="0" applyNumberFormat="1" applyFont="1" applyBorder="1" applyAlignment="1" applyProtection="1">
      <alignment vertical="center"/>
    </xf>
    <xf numFmtId="40" fontId="14" fillId="0" borderId="1" xfId="0" applyNumberFormat="1" applyFont="1" applyBorder="1" applyAlignment="1" applyProtection="1">
      <alignment vertical="center"/>
    </xf>
    <xf numFmtId="0" fontId="14" fillId="0" borderId="2" xfId="0" quotePrefix="1" applyFont="1" applyBorder="1" applyAlignment="1" applyProtection="1">
      <alignment horizontal="left" vertical="center"/>
    </xf>
    <xf numFmtId="0" fontId="14" fillId="0" borderId="3" xfId="0" applyFont="1" applyBorder="1" applyAlignment="1" applyProtection="1">
      <alignment vertical="center"/>
    </xf>
    <xf numFmtId="0" fontId="14" fillId="0" borderId="4" xfId="0" applyFont="1" applyBorder="1" applyAlignment="1" applyProtection="1">
      <alignment vertical="center"/>
    </xf>
    <xf numFmtId="0" fontId="17" fillId="0" borderId="0" xfId="0" applyFont="1" applyAlignment="1" applyProtection="1">
      <alignment horizontal="right" vertical="center"/>
    </xf>
    <xf numFmtId="40" fontId="18" fillId="0" borderId="0" xfId="0" applyNumberFormat="1" applyFont="1" applyAlignment="1" applyProtection="1">
      <alignment vertical="center"/>
    </xf>
    <xf numFmtId="0" fontId="14" fillId="0" borderId="0" xfId="0" applyFont="1" applyBorder="1" applyAlignment="1" applyProtection="1">
      <alignment horizontal="right" vertical="center"/>
    </xf>
    <xf numFmtId="0" fontId="13" fillId="0" borderId="0" xfId="0" applyFont="1" applyAlignment="1" applyProtection="1">
      <alignment horizontal="right" vertical="center"/>
    </xf>
    <xf numFmtId="0" fontId="14" fillId="0" borderId="5" xfId="0" quotePrefix="1" applyFont="1" applyBorder="1" applyAlignment="1" applyProtection="1">
      <alignment horizontal="left" vertical="center"/>
    </xf>
    <xf numFmtId="0" fontId="14" fillId="0" borderId="0" xfId="0" applyFont="1" applyBorder="1" applyAlignment="1" applyProtection="1">
      <alignment vertical="center"/>
    </xf>
    <xf numFmtId="0" fontId="13" fillId="0" borderId="6" xfId="0" applyFont="1" applyBorder="1" applyAlignment="1" applyProtection="1">
      <alignment horizontal="center" vertical="center"/>
    </xf>
    <xf numFmtId="0" fontId="15" fillId="0" borderId="0" xfId="0" applyFont="1" applyAlignment="1" applyProtection="1">
      <alignment vertical="center"/>
    </xf>
    <xf numFmtId="0" fontId="14" fillId="0" borderId="7" xfId="0" quotePrefix="1" applyFont="1" applyBorder="1" applyAlignment="1" applyProtection="1">
      <alignment horizontal="lef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14" fillId="0" borderId="0" xfId="0" applyFont="1" applyAlignment="1">
      <alignment vertical="center"/>
    </xf>
    <xf numFmtId="0" fontId="13" fillId="0" borderId="0" xfId="0" applyFont="1" applyAlignment="1" applyProtection="1">
      <alignment horizontal="right"/>
    </xf>
    <xf numFmtId="0" fontId="15" fillId="0" borderId="0" xfId="0" applyFont="1" applyAlignment="1" applyProtection="1">
      <alignment horizontal="right"/>
    </xf>
    <xf numFmtId="0" fontId="15" fillId="0" borderId="0" xfId="0" quotePrefix="1" applyFont="1" applyAlignment="1" applyProtection="1">
      <alignment horizontal="right" vertical="center"/>
    </xf>
    <xf numFmtId="0" fontId="13" fillId="0" borderId="0" xfId="0" applyFont="1" applyAlignment="1" applyProtection="1">
      <alignment horizontal="right" vertical="top"/>
    </xf>
    <xf numFmtId="0" fontId="15" fillId="0" borderId="0" xfId="0" quotePrefix="1" applyFont="1" applyAlignment="1" applyProtection="1">
      <alignment horizontal="right" vertical="top"/>
    </xf>
    <xf numFmtId="0" fontId="15" fillId="0" borderId="0" xfId="0" applyFont="1" applyAlignment="1" applyProtection="1">
      <alignment horizontal="right" vertical="top"/>
    </xf>
    <xf numFmtId="0" fontId="16" fillId="0" borderId="0" xfId="0" applyFont="1" applyAlignment="1">
      <alignment vertical="center"/>
    </xf>
    <xf numFmtId="0" fontId="19" fillId="0" borderId="0" xfId="0" quotePrefix="1" applyFont="1" applyAlignment="1" applyProtection="1">
      <alignment vertical="center"/>
    </xf>
    <xf numFmtId="0" fontId="14" fillId="0" borderId="0" xfId="0" applyFont="1" applyAlignment="1" applyProtection="1">
      <alignment horizontal="left" vertical="center"/>
    </xf>
    <xf numFmtId="165" fontId="14" fillId="0" borderId="0" xfId="0" applyNumberFormat="1" applyFont="1" applyAlignment="1">
      <alignment vertical="center"/>
    </xf>
    <xf numFmtId="165" fontId="14" fillId="0" borderId="0" xfId="1" applyNumberFormat="1" applyFont="1" applyAlignment="1" applyProtection="1">
      <alignment vertical="center"/>
    </xf>
    <xf numFmtId="166" fontId="14" fillId="0" borderId="0" xfId="1" applyNumberFormat="1" applyFont="1" applyAlignment="1" applyProtection="1">
      <alignment vertical="center"/>
    </xf>
    <xf numFmtId="0" fontId="14" fillId="0" borderId="0" xfId="0" applyFont="1" applyAlignment="1">
      <alignment horizontal="right" vertical="center"/>
    </xf>
    <xf numFmtId="166" fontId="14" fillId="0" borderId="0" xfId="0" applyNumberFormat="1" applyFont="1" applyAlignment="1" applyProtection="1">
      <alignment vertical="center"/>
    </xf>
    <xf numFmtId="0" fontId="16" fillId="0" borderId="0" xfId="0" applyFont="1" applyAlignment="1" applyProtection="1">
      <alignment vertical="center"/>
    </xf>
    <xf numFmtId="168" fontId="14" fillId="0" borderId="0" xfId="1" applyNumberFormat="1" applyFont="1" applyAlignment="1" applyProtection="1">
      <alignment vertical="center"/>
    </xf>
    <xf numFmtId="165" fontId="19" fillId="0" borderId="0" xfId="0" applyNumberFormat="1" applyFont="1" applyAlignment="1" applyProtection="1">
      <alignment vertical="center"/>
    </xf>
    <xf numFmtId="165" fontId="14" fillId="0" borderId="0" xfId="0" applyNumberFormat="1" applyFont="1" applyAlignment="1" applyProtection="1">
      <alignment horizontal="center" vertical="center"/>
    </xf>
    <xf numFmtId="165" fontId="19" fillId="0" borderId="0" xfId="0" applyNumberFormat="1" applyFont="1" applyAlignment="1" applyProtection="1">
      <alignment horizontal="left" vertical="center" indent="2"/>
    </xf>
    <xf numFmtId="165" fontId="19" fillId="0" borderId="0" xfId="0" applyNumberFormat="1" applyFont="1" applyAlignment="1" applyProtection="1">
      <alignment horizontal="right" vertical="center"/>
    </xf>
    <xf numFmtId="0" fontId="19" fillId="0" borderId="0" xfId="0" applyFont="1" applyAlignment="1" applyProtection="1">
      <alignment horizontal="right" vertical="center"/>
    </xf>
    <xf numFmtId="165" fontId="14" fillId="0" borderId="0" xfId="2" applyNumberFormat="1" applyFont="1" applyFill="1" applyBorder="1" applyAlignment="1" applyProtection="1">
      <alignment vertical="center"/>
    </xf>
    <xf numFmtId="166" fontId="14" fillId="0" borderId="0" xfId="0" applyNumberFormat="1" applyFont="1" applyAlignment="1">
      <alignment vertical="center"/>
    </xf>
    <xf numFmtId="0" fontId="19" fillId="0" borderId="0" xfId="0" applyFont="1" applyAlignment="1" applyProtection="1">
      <alignment horizontal="left" vertical="center"/>
    </xf>
    <xf numFmtId="0" fontId="19" fillId="0" borderId="0" xfId="0" applyFont="1" applyAlignment="1" applyProtection="1">
      <alignment horizontal="left" vertical="center" indent="2"/>
    </xf>
    <xf numFmtId="40" fontId="14" fillId="0" borderId="0" xfId="1" applyNumberFormat="1" applyFont="1" applyFill="1" applyAlignment="1" applyProtection="1">
      <alignment vertical="center"/>
    </xf>
    <xf numFmtId="169" fontId="14" fillId="0" borderId="0" xfId="0" applyNumberFormat="1" applyFont="1" applyAlignment="1" applyProtection="1">
      <alignment vertical="center"/>
    </xf>
    <xf numFmtId="0" fontId="19" fillId="0" borderId="0" xfId="0" applyFont="1" applyAlignment="1" applyProtection="1">
      <alignment horizontal="center" vertical="center"/>
    </xf>
    <xf numFmtId="38" fontId="14" fillId="0" borderId="0" xfId="1" applyNumberFormat="1" applyFont="1" applyAlignment="1">
      <alignment horizontal="center" vertical="center"/>
    </xf>
    <xf numFmtId="38" fontId="14" fillId="0" borderId="0" xfId="1" applyNumberFormat="1" applyFont="1" applyAlignment="1" applyProtection="1">
      <alignment horizontal="center" vertical="center"/>
    </xf>
    <xf numFmtId="40" fontId="14" fillId="0" borderId="1" xfId="1" applyNumberFormat="1" applyFont="1" applyFill="1" applyBorder="1" applyAlignment="1" applyProtection="1">
      <alignment vertical="center"/>
    </xf>
    <xf numFmtId="168" fontId="14" fillId="0" borderId="0" xfId="0" applyNumberFormat="1" applyFont="1" applyAlignment="1" applyProtection="1">
      <alignment vertical="center"/>
    </xf>
    <xf numFmtId="0" fontId="14" fillId="0" borderId="0" xfId="0" applyFont="1" applyFill="1" applyAlignment="1" applyProtection="1">
      <alignment vertical="center"/>
    </xf>
    <xf numFmtId="166" fontId="14" fillId="0" borderId="0" xfId="1" applyNumberFormat="1" applyFont="1" applyFill="1" applyBorder="1" applyAlignment="1" applyProtection="1">
      <alignment vertical="center"/>
      <protection locked="0"/>
    </xf>
    <xf numFmtId="40" fontId="14" fillId="0" borderId="0" xfId="1" applyNumberFormat="1" applyFont="1" applyFill="1" applyAlignment="1" applyProtection="1">
      <alignment vertical="center"/>
      <protection locked="0"/>
    </xf>
    <xf numFmtId="164" fontId="14" fillId="0" borderId="0" xfId="0" applyNumberFormat="1" applyFont="1" applyAlignment="1" applyProtection="1">
      <alignment vertical="center"/>
    </xf>
    <xf numFmtId="170" fontId="14" fillId="0" borderId="0" xfId="0" applyNumberFormat="1" applyFont="1" applyAlignment="1" applyProtection="1">
      <alignment vertical="center"/>
    </xf>
    <xf numFmtId="166" fontId="14" fillId="0" borderId="0" xfId="1" applyNumberFormat="1" applyFont="1" applyBorder="1" applyAlignment="1" applyProtection="1">
      <alignment vertical="center"/>
    </xf>
    <xf numFmtId="0" fontId="14" fillId="0" borderId="0" xfId="0" applyFont="1" applyAlignment="1" applyProtection="1">
      <alignment horizontal="center" vertical="center"/>
    </xf>
    <xf numFmtId="0" fontId="20" fillId="0" borderId="0" xfId="0" applyFont="1" applyAlignment="1" applyProtection="1">
      <alignment horizontal="right" vertical="center"/>
    </xf>
    <xf numFmtId="166" fontId="14" fillId="0" borderId="0" xfId="0" applyNumberFormat="1" applyFont="1" applyBorder="1" applyAlignment="1" applyProtection="1">
      <alignment vertical="center"/>
    </xf>
    <xf numFmtId="0" fontId="16" fillId="0" borderId="0" xfId="0" applyFont="1" applyAlignment="1" applyProtection="1">
      <alignment horizontal="right" vertical="center"/>
    </xf>
    <xf numFmtId="8" fontId="14" fillId="0" borderId="0" xfId="3" applyFont="1" applyAlignment="1" applyProtection="1">
      <alignment vertical="center"/>
    </xf>
    <xf numFmtId="0" fontId="14" fillId="0" borderId="0" xfId="0" applyFont="1" applyAlignment="1">
      <alignment horizontal="center" vertical="center"/>
    </xf>
    <xf numFmtId="8" fontId="14" fillId="0" borderId="0" xfId="3" applyFont="1" applyFill="1" applyBorder="1" applyAlignment="1" applyProtection="1">
      <alignment vertical="center"/>
      <protection locked="0"/>
    </xf>
    <xf numFmtId="0" fontId="13" fillId="0" borderId="0" xfId="0" applyFont="1" applyAlignment="1" applyProtection="1">
      <alignment vertical="center"/>
    </xf>
    <xf numFmtId="0" fontId="19" fillId="0" borderId="0" xfId="0" applyFont="1" applyBorder="1" applyAlignment="1" applyProtection="1">
      <alignment horizontal="right" vertical="center"/>
    </xf>
    <xf numFmtId="168" fontId="14" fillId="0" borderId="0" xfId="0" applyNumberFormat="1" applyFont="1" applyBorder="1" applyAlignment="1" applyProtection="1">
      <alignment vertical="center"/>
    </xf>
    <xf numFmtId="166" fontId="14" fillId="0" borderId="1" xfId="0" applyNumberFormat="1" applyFont="1" applyBorder="1" applyAlignment="1" applyProtection="1">
      <alignment vertical="center"/>
    </xf>
    <xf numFmtId="0" fontId="15" fillId="0" borderId="0" xfId="0" applyFont="1" applyAlignment="1" applyProtection="1">
      <alignment horizontal="right" vertical="center"/>
    </xf>
    <xf numFmtId="0" fontId="12" fillId="0" borderId="5"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9" fillId="0" borderId="5" xfId="0" applyFont="1" applyBorder="1" applyAlignment="1" applyProtection="1">
      <alignment horizontal="left" vertical="center" indent="2"/>
    </xf>
    <xf numFmtId="0" fontId="21" fillId="0" borderId="0" xfId="0" applyFont="1" applyBorder="1" applyAlignment="1" applyProtection="1">
      <alignment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21" fillId="0" borderId="0" xfId="0" applyFont="1" applyBorder="1" applyAlignment="1" applyProtection="1">
      <alignment horizontal="left" vertical="center" indent="3"/>
    </xf>
    <xf numFmtId="166" fontId="14" fillId="0" borderId="10" xfId="0" applyNumberFormat="1" applyFont="1" applyBorder="1" applyAlignment="1" applyProtection="1">
      <alignment vertical="center"/>
    </xf>
    <xf numFmtId="8" fontId="14" fillId="0" borderId="0" xfId="3" applyFont="1" applyBorder="1" applyAlignment="1" applyProtection="1">
      <alignment vertical="center"/>
    </xf>
    <xf numFmtId="166" fontId="14" fillId="0" borderId="6" xfId="1" applyNumberFormat="1" applyFont="1" applyFill="1" applyBorder="1" applyAlignment="1" applyProtection="1">
      <alignment vertical="center"/>
    </xf>
    <xf numFmtId="0" fontId="16" fillId="0" borderId="0" xfId="0" applyFont="1" applyBorder="1" applyAlignment="1" applyProtection="1">
      <alignment horizontal="left" vertical="center" indent="1"/>
    </xf>
    <xf numFmtId="40" fontId="14" fillId="0" borderId="6" xfId="1" applyFont="1" applyFill="1" applyBorder="1" applyAlignment="1" applyProtection="1">
      <alignment vertical="center"/>
      <protection locked="0"/>
    </xf>
    <xf numFmtId="0" fontId="22" fillId="0" borderId="0" xfId="0" applyFont="1" applyAlignment="1" applyProtection="1">
      <alignment horizontal="right" vertical="center" indent="2"/>
    </xf>
    <xf numFmtId="40" fontId="14" fillId="0" borderId="6" xfId="1" applyFont="1" applyFill="1" applyBorder="1" applyAlignment="1" applyProtection="1">
      <alignment vertical="center"/>
    </xf>
    <xf numFmtId="0" fontId="23" fillId="0" borderId="0" xfId="0" applyFont="1" applyAlignment="1" applyProtection="1">
      <alignment vertical="center"/>
    </xf>
    <xf numFmtId="0" fontId="24" fillId="0" borderId="5" xfId="0" applyFont="1" applyBorder="1" applyAlignment="1" applyProtection="1">
      <alignment horizontal="left" vertical="center"/>
    </xf>
    <xf numFmtId="40" fontId="14" fillId="0" borderId="6" xfId="1" applyFont="1" applyBorder="1" applyAlignment="1" applyProtection="1">
      <alignment vertical="center"/>
    </xf>
    <xf numFmtId="0" fontId="13" fillId="0" borderId="0" xfId="0" applyFont="1" applyAlignment="1" applyProtection="1">
      <alignment horizontal="right" vertical="center" indent="1"/>
    </xf>
    <xf numFmtId="8" fontId="14" fillId="0" borderId="0" xfId="3" applyNumberFormat="1" applyFont="1" applyAlignment="1" applyProtection="1">
      <alignment vertical="center"/>
    </xf>
    <xf numFmtId="0" fontId="13" fillId="0" borderId="0" xfId="0" applyFont="1" applyAlignment="1" applyProtection="1">
      <alignment horizontal="left" vertical="center" indent="1"/>
    </xf>
    <xf numFmtId="0" fontId="14" fillId="0" borderId="0" xfId="0" applyFont="1" applyAlignment="1">
      <alignment horizontal="left" vertical="center" indent="1"/>
    </xf>
    <xf numFmtId="0" fontId="25" fillId="0" borderId="0" xfId="0" applyFont="1" applyAlignment="1" applyProtection="1">
      <alignment horizontal="right" vertical="center"/>
    </xf>
    <xf numFmtId="166" fontId="14" fillId="0" borderId="0" xfId="1" applyNumberFormat="1" applyFont="1" applyBorder="1" applyAlignment="1" applyProtection="1">
      <alignment horizontal="right" vertical="center"/>
    </xf>
    <xf numFmtId="0" fontId="13" fillId="0" borderId="5" xfId="0" applyFont="1" applyBorder="1" applyAlignment="1">
      <alignment horizontal="left" vertical="center" indent="1"/>
    </xf>
    <xf numFmtId="0" fontId="14" fillId="0" borderId="5" xfId="0" applyFont="1" applyBorder="1" applyAlignment="1">
      <alignment horizontal="left" vertical="center" indent="2"/>
    </xf>
    <xf numFmtId="166" fontId="14" fillId="0" borderId="6" xfId="0" applyNumberFormat="1" applyFont="1" applyBorder="1" applyAlignment="1" applyProtection="1">
      <alignment vertical="center"/>
    </xf>
    <xf numFmtId="0" fontId="16" fillId="0" borderId="0" xfId="0" applyFont="1" applyAlignment="1" applyProtection="1">
      <alignment horizontal="left" vertical="center" indent="1"/>
    </xf>
    <xf numFmtId="0" fontId="19" fillId="0" borderId="5" xfId="0" applyFont="1" applyBorder="1" applyAlignment="1">
      <alignment horizontal="left" vertical="center" indent="2"/>
    </xf>
    <xf numFmtId="0" fontId="14" fillId="0" borderId="0" xfId="0" applyFont="1" applyBorder="1" applyAlignment="1">
      <alignment horizontal="left" vertical="center" indent="2"/>
    </xf>
    <xf numFmtId="0" fontId="14" fillId="0" borderId="6" xfId="0" applyFont="1" applyBorder="1" applyAlignment="1" applyProtection="1">
      <alignment horizontal="left" vertical="center"/>
    </xf>
    <xf numFmtId="0" fontId="22" fillId="0" borderId="0" xfId="0" applyFont="1" applyAlignment="1" applyProtection="1">
      <alignment horizontal="left" vertical="center" indent="2"/>
    </xf>
    <xf numFmtId="8" fontId="14" fillId="0" borderId="0" xfId="3" applyFont="1" applyFill="1" applyAlignment="1" applyProtection="1">
      <alignment vertical="center"/>
      <protection locked="0"/>
    </xf>
    <xf numFmtId="0" fontId="19" fillId="0" borderId="5" xfId="0" applyFont="1" applyBorder="1" applyAlignment="1">
      <alignment vertical="center"/>
    </xf>
    <xf numFmtId="4" fontId="14" fillId="0" borderId="6" xfId="0" applyNumberFormat="1" applyFont="1" applyBorder="1" applyAlignment="1" applyProtection="1">
      <alignment horizontal="center" vertical="center"/>
    </xf>
    <xf numFmtId="0" fontId="14" fillId="0" borderId="7" xfId="0" applyFont="1" applyBorder="1" applyAlignment="1" applyProtection="1">
      <alignment vertical="center"/>
    </xf>
    <xf numFmtId="0" fontId="14" fillId="0" borderId="0" xfId="0" applyFont="1" applyAlignment="1" applyProtection="1">
      <alignment horizontal="left" vertical="center" indent="1"/>
    </xf>
    <xf numFmtId="0" fontId="17" fillId="0" borderId="0" xfId="0" applyFont="1" applyBorder="1" applyAlignment="1">
      <alignment horizontal="right" vertical="center"/>
    </xf>
    <xf numFmtId="0" fontId="18" fillId="0" borderId="0" xfId="0" applyFont="1" applyAlignment="1" applyProtection="1">
      <alignment horizontal="right" vertical="center"/>
    </xf>
    <xf numFmtId="8" fontId="14" fillId="0" borderId="0" xfId="0" applyNumberFormat="1" applyFont="1" applyAlignment="1">
      <alignment vertical="center"/>
    </xf>
    <xf numFmtId="0" fontId="14" fillId="0" borderId="0" xfId="0" applyFont="1" applyFill="1" applyBorder="1" applyAlignment="1" applyProtection="1">
      <alignment vertical="center"/>
    </xf>
    <xf numFmtId="0" fontId="27" fillId="0" borderId="0" xfId="0" applyFont="1" applyFill="1" applyAlignment="1" applyProtection="1">
      <alignment horizontal="centerContinuous" vertical="center"/>
      <protection locked="0"/>
    </xf>
    <xf numFmtId="0" fontId="18" fillId="0" borderId="0" xfId="0" applyFont="1" applyAlignment="1" applyProtection="1">
      <alignment horizontal="centerContinuous" vertical="center"/>
    </xf>
    <xf numFmtId="0" fontId="14" fillId="0" borderId="0" xfId="0" applyFont="1" applyAlignment="1" applyProtection="1">
      <alignment horizontal="centerContinuous" vertical="center"/>
    </xf>
    <xf numFmtId="0" fontId="14" fillId="0" borderId="0" xfId="0" applyFont="1" applyFill="1" applyAlignment="1" applyProtection="1">
      <alignment horizontal="centerContinuous" vertical="center"/>
    </xf>
    <xf numFmtId="0" fontId="13" fillId="0" borderId="0" xfId="0" applyFont="1" applyAlignment="1" applyProtection="1">
      <alignment horizontal="centerContinuous" vertical="center"/>
    </xf>
    <xf numFmtId="0" fontId="19" fillId="0" borderId="0" xfId="0" applyFont="1" applyAlignment="1" applyProtection="1">
      <alignment vertical="center"/>
    </xf>
    <xf numFmtId="166" fontId="14" fillId="0" borderId="0" xfId="1" applyNumberFormat="1" applyFont="1" applyAlignment="1" applyProtection="1">
      <alignment horizontal="center" vertical="center"/>
    </xf>
    <xf numFmtId="166" fontId="25" fillId="0" borderId="0" xfId="1" applyNumberFormat="1" applyFont="1" applyAlignment="1" applyProtection="1">
      <alignment horizontal="center" vertical="center"/>
    </xf>
    <xf numFmtId="166" fontId="14" fillId="0" borderId="0" xfId="0" applyNumberFormat="1" applyFont="1" applyAlignment="1" applyProtection="1">
      <alignment horizontal="center" vertical="center"/>
    </xf>
    <xf numFmtId="0" fontId="19" fillId="0" borderId="0" xfId="0" applyFont="1" applyAlignment="1" applyProtection="1">
      <alignment horizontal="left" vertical="center" indent="1"/>
    </xf>
    <xf numFmtId="0" fontId="14" fillId="0" borderId="0" xfId="0" applyFont="1" applyFill="1" applyAlignment="1" applyProtection="1">
      <alignment horizontal="left" vertical="center"/>
    </xf>
    <xf numFmtId="167" fontId="14" fillId="0" borderId="0" xfId="1" applyNumberFormat="1" applyFont="1" applyAlignment="1">
      <alignment horizontal="right" vertical="center"/>
    </xf>
    <xf numFmtId="0" fontId="19" fillId="0" borderId="0" xfId="0" applyFont="1" applyFill="1" applyAlignment="1" applyProtection="1">
      <alignment horizontal="right" vertical="center"/>
    </xf>
    <xf numFmtId="8" fontId="17" fillId="2" borderId="0" xfId="3" applyFont="1" applyFill="1" applyBorder="1" applyAlignment="1" applyProtection="1">
      <alignment vertical="center"/>
      <protection locked="0"/>
    </xf>
    <xf numFmtId="8" fontId="18" fillId="2" borderId="0" xfId="3" applyFont="1" applyFill="1" applyBorder="1" applyAlignment="1" applyProtection="1">
      <alignment vertical="center"/>
      <protection locked="0"/>
    </xf>
    <xf numFmtId="8" fontId="18" fillId="2" borderId="1" xfId="3" applyFont="1" applyFill="1" applyBorder="1" applyAlignment="1" applyProtection="1">
      <alignment vertical="center"/>
      <protection locked="0"/>
    </xf>
    <xf numFmtId="8" fontId="18" fillId="2" borderId="0" xfId="3" applyNumberFormat="1" applyFont="1" applyFill="1" applyAlignment="1" applyProtection="1">
      <alignment vertical="center"/>
      <protection locked="0"/>
    </xf>
    <xf numFmtId="8" fontId="18" fillId="2" borderId="1" xfId="3" applyNumberFormat="1" applyFont="1" applyFill="1" applyBorder="1" applyAlignment="1" applyProtection="1">
      <alignment vertical="center"/>
      <protection locked="0"/>
    </xf>
    <xf numFmtId="40" fontId="18" fillId="2" borderId="6" xfId="1" applyFont="1" applyFill="1" applyBorder="1" applyAlignment="1" applyProtection="1">
      <alignment vertical="center"/>
      <protection locked="0"/>
    </xf>
    <xf numFmtId="166" fontId="18" fillId="2" borderId="6" xfId="1" applyNumberFormat="1" applyFont="1" applyFill="1" applyBorder="1" applyAlignment="1" applyProtection="1">
      <alignment vertical="center"/>
      <protection locked="0"/>
    </xf>
    <xf numFmtId="2" fontId="18" fillId="2" borderId="0" xfId="0" applyNumberFormat="1" applyFont="1" applyFill="1" applyBorder="1" applyAlignment="1" applyProtection="1">
      <alignment vertical="center"/>
      <protection locked="0"/>
    </xf>
    <xf numFmtId="2" fontId="18" fillId="2" borderId="0" xfId="0" applyNumberFormat="1" applyFont="1" applyFill="1" applyAlignment="1" applyProtection="1">
      <alignment vertical="center"/>
      <protection locked="0"/>
    </xf>
    <xf numFmtId="166" fontId="18" fillId="2" borderId="0" xfId="2" applyNumberFormat="1" applyFont="1" applyFill="1" applyBorder="1" applyAlignment="1" applyProtection="1">
      <alignment vertical="center"/>
      <protection locked="0"/>
    </xf>
    <xf numFmtId="2" fontId="18" fillId="2" borderId="0" xfId="0" applyNumberFormat="1" applyFont="1" applyFill="1" applyAlignment="1" applyProtection="1">
      <alignment horizontal="center" vertical="center"/>
      <protection locked="0"/>
    </xf>
    <xf numFmtId="166" fontId="18" fillId="2" borderId="1" xfId="1" applyNumberFormat="1" applyFont="1" applyFill="1" applyBorder="1" applyAlignment="1" applyProtection="1">
      <alignment vertical="center"/>
      <protection locked="0"/>
    </xf>
    <xf numFmtId="40" fontId="18" fillId="2" borderId="0" xfId="1" applyNumberFormat="1" applyFont="1" applyFill="1" applyAlignment="1" applyProtection="1">
      <alignment vertical="center"/>
      <protection locked="0"/>
    </xf>
    <xf numFmtId="40" fontId="18" fillId="2" borderId="1" xfId="1" applyNumberFormat="1" applyFont="1" applyFill="1" applyBorder="1" applyAlignment="1" applyProtection="1">
      <alignment vertical="center"/>
      <protection locked="0"/>
    </xf>
    <xf numFmtId="165" fontId="18" fillId="2" borderId="0" xfId="0" applyNumberFormat="1" applyFont="1" applyFill="1" applyAlignment="1" applyProtection="1">
      <alignment vertical="center"/>
      <protection locked="0"/>
    </xf>
    <xf numFmtId="40" fontId="17" fillId="2" borderId="6" xfId="2" applyNumberFormat="1" applyFont="1" applyFill="1" applyBorder="1" applyAlignment="1" applyProtection="1">
      <alignment horizontal="center" vertical="center"/>
      <protection locked="0"/>
    </xf>
    <xf numFmtId="40" fontId="18" fillId="2" borderId="10" xfId="2" applyNumberFormat="1" applyFont="1" applyFill="1" applyBorder="1" applyAlignment="1" applyProtection="1">
      <alignment vertical="center"/>
      <protection locked="0"/>
    </xf>
    <xf numFmtId="40" fontId="18" fillId="2" borderId="0" xfId="2" applyNumberFormat="1" applyFont="1" applyFill="1" applyAlignment="1" applyProtection="1">
      <alignment vertical="center"/>
      <protection locked="0"/>
    </xf>
    <xf numFmtId="40" fontId="18" fillId="2" borderId="1" xfId="2" applyNumberFormat="1" applyFont="1" applyFill="1" applyBorder="1" applyAlignment="1" applyProtection="1">
      <alignment vertical="center"/>
      <protection locked="0"/>
    </xf>
    <xf numFmtId="40" fontId="18" fillId="2" borderId="0" xfId="0" applyNumberFormat="1" applyFont="1" applyFill="1" applyAlignment="1" applyProtection="1">
      <alignment vertical="center"/>
      <protection locked="0"/>
    </xf>
    <xf numFmtId="0" fontId="18" fillId="2" borderId="0" xfId="0" applyFont="1" applyFill="1" applyAlignment="1" applyProtection="1">
      <alignment horizontal="right" vertical="center"/>
      <protection locked="0"/>
    </xf>
    <xf numFmtId="0" fontId="18" fillId="2" borderId="0" xfId="0" applyFont="1" applyFill="1" applyAlignment="1" applyProtection="1">
      <alignment horizontal="center" vertical="center"/>
      <protection locked="0"/>
    </xf>
    <xf numFmtId="49" fontId="18" fillId="2" borderId="0" xfId="0" applyNumberFormat="1" applyFont="1" applyFill="1" applyAlignment="1" applyProtection="1">
      <alignment horizontal="center" vertical="center"/>
      <protection locked="0"/>
    </xf>
    <xf numFmtId="0" fontId="18" fillId="2" borderId="0" xfId="0" quotePrefix="1" applyFont="1" applyFill="1" applyAlignment="1" applyProtection="1">
      <alignment horizontal="center" vertical="center"/>
      <protection locked="0"/>
    </xf>
    <xf numFmtId="40" fontId="18" fillId="2" borderId="0" xfId="1" applyNumberFormat="1" applyFont="1" applyFill="1" applyBorder="1" applyAlignment="1" applyProtection="1">
      <alignment horizontal="center" vertical="center"/>
      <protection locked="0"/>
    </xf>
    <xf numFmtId="40" fontId="18" fillId="2" borderId="0" xfId="1" applyNumberFormat="1" applyFont="1" applyFill="1" applyAlignment="1" applyProtection="1">
      <alignment horizontal="center" vertical="center"/>
      <protection locked="0"/>
    </xf>
    <xf numFmtId="38" fontId="18" fillId="2" borderId="0" xfId="1" applyNumberFormat="1" applyFont="1" applyFill="1" applyBorder="1" applyAlignment="1" applyProtection="1">
      <alignment horizontal="right" vertical="center"/>
      <protection locked="0"/>
    </xf>
    <xf numFmtId="38" fontId="18" fillId="2" borderId="0" xfId="1" applyNumberFormat="1" applyFont="1" applyFill="1" applyBorder="1" applyAlignment="1" applyProtection="1">
      <alignment vertical="center"/>
      <protection locked="0"/>
    </xf>
    <xf numFmtId="1" fontId="17" fillId="2" borderId="1" xfId="0" applyNumberFormat="1" applyFont="1" applyFill="1" applyBorder="1" applyAlignment="1" applyProtection="1">
      <alignment horizontal="center" vertical="center"/>
      <protection locked="0"/>
    </xf>
    <xf numFmtId="4" fontId="14" fillId="0" borderId="0" xfId="0" applyNumberFormat="1" applyFont="1" applyAlignment="1">
      <alignment vertical="center"/>
    </xf>
    <xf numFmtId="40" fontId="18" fillId="2" borderId="0" xfId="1" quotePrefix="1" applyNumberFormat="1" applyFont="1" applyFill="1" applyAlignment="1" applyProtection="1">
      <alignment vertical="center"/>
      <protection locked="0"/>
    </xf>
    <xf numFmtId="0" fontId="15" fillId="0" borderId="0" xfId="0" quotePrefix="1" applyFont="1" applyAlignment="1" applyProtection="1">
      <alignment horizontal="center" vertical="top"/>
    </xf>
    <xf numFmtId="0" fontId="15" fillId="0" borderId="0" xfId="0" applyFont="1" applyAlignment="1" applyProtection="1">
      <alignment horizontal="left" vertical="center"/>
    </xf>
    <xf numFmtId="165" fontId="14" fillId="2" borderId="0" xfId="0" applyNumberFormat="1" applyFont="1" applyFill="1" applyAlignment="1" applyProtection="1">
      <alignment vertical="center"/>
      <protection locked="0"/>
    </xf>
    <xf numFmtId="4" fontId="14" fillId="2" borderId="0" xfId="2" applyNumberFormat="1" applyFont="1" applyFill="1" applyBorder="1" applyAlignment="1" applyProtection="1">
      <alignment vertical="center"/>
      <protection locked="0"/>
    </xf>
    <xf numFmtId="0" fontId="16" fillId="0" borderId="0" xfId="0" applyFont="1" applyFill="1" applyAlignment="1" applyProtection="1">
      <alignment vertical="center"/>
    </xf>
    <xf numFmtId="0" fontId="13" fillId="0" borderId="0" xfId="0" applyFont="1" applyFill="1" applyAlignment="1" applyProtection="1">
      <alignment vertical="center"/>
    </xf>
    <xf numFmtId="0" fontId="19" fillId="0" borderId="0" xfId="0" applyFont="1" applyFill="1" applyBorder="1" applyAlignment="1" applyProtection="1">
      <alignment horizontal="right" vertical="center"/>
    </xf>
    <xf numFmtId="0" fontId="14" fillId="0" borderId="0" xfId="0" applyFont="1" applyFill="1" applyAlignment="1" applyProtection="1">
      <alignment horizontal="right" vertical="center"/>
    </xf>
    <xf numFmtId="168" fontId="0" fillId="0" borderId="0" xfId="0" applyNumberFormat="1" applyFill="1" applyBorder="1" applyAlignment="1">
      <alignment horizontal="right"/>
    </xf>
    <xf numFmtId="168" fontId="14" fillId="0" borderId="0" xfId="0" applyNumberFormat="1" applyFont="1" applyFill="1" applyBorder="1" applyAlignment="1" applyProtection="1">
      <alignment vertical="center"/>
    </xf>
    <xf numFmtId="0" fontId="20" fillId="0" borderId="0" xfId="0" applyFont="1" applyFill="1" applyAlignment="1" applyProtection="1">
      <alignment horizontal="right" vertical="center"/>
    </xf>
    <xf numFmtId="166" fontId="14" fillId="0" borderId="0" xfId="1" applyNumberFormat="1" applyFont="1" applyFill="1" applyBorder="1" applyAlignment="1" applyProtection="1">
      <alignment horizontal="right" vertical="center"/>
    </xf>
    <xf numFmtId="170" fontId="14" fillId="0" borderId="0" xfId="0" applyNumberFormat="1" applyFont="1" applyFill="1" applyAlignment="1" applyProtection="1">
      <alignment vertical="center"/>
    </xf>
    <xf numFmtId="168" fontId="18" fillId="2" borderId="0" xfId="0" applyNumberFormat="1" applyFont="1" applyFill="1" applyBorder="1" applyAlignment="1" applyProtection="1">
      <alignment vertical="center"/>
      <protection locked="0"/>
    </xf>
    <xf numFmtId="0" fontId="6" fillId="0" borderId="0" xfId="0" applyFont="1" applyFill="1" applyAlignment="1" applyProtection="1">
      <alignment vertical="center"/>
    </xf>
    <xf numFmtId="166" fontId="14" fillId="0" borderId="0" xfId="1" applyNumberFormat="1"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Fill="1" applyAlignment="1" applyProtection="1">
      <alignment vertical="center"/>
    </xf>
    <xf numFmtId="0" fontId="14" fillId="0" borderId="0" xfId="0" applyFont="1" applyBorder="1" applyAlignment="1" applyProtection="1">
      <alignment horizontal="right" vertical="center"/>
    </xf>
    <xf numFmtId="0" fontId="15" fillId="0" borderId="0" xfId="0" applyFont="1" applyAlignment="1" applyProtection="1">
      <alignment horizontal="center" vertical="center"/>
    </xf>
    <xf numFmtId="8" fontId="26" fillId="3" borderId="3" xfId="0" applyNumberFormat="1" applyFont="1" applyFill="1" applyBorder="1" applyAlignment="1" applyProtection="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6" fillId="3" borderId="2" xfId="0" applyFont="1" applyFill="1" applyBorder="1" applyAlignment="1" applyProtection="1">
      <alignment horizontal="left" vertical="center"/>
    </xf>
    <xf numFmtId="0" fontId="0" fillId="0" borderId="3" xfId="0" applyBorder="1"/>
    <xf numFmtId="0" fontId="0" fillId="0" borderId="7" xfId="0" applyBorder="1"/>
    <xf numFmtId="0" fontId="0" fillId="0" borderId="8" xfId="0" applyBorder="1"/>
    <xf numFmtId="0" fontId="18" fillId="2" borderId="0" xfId="0" applyFont="1" applyFill="1" applyAlignment="1" applyProtection="1">
      <alignment horizontal="left" vertical="center"/>
      <protection locked="0"/>
    </xf>
    <xf numFmtId="0" fontId="15" fillId="0" borderId="0" xfId="0" applyFont="1" applyAlignment="1" applyProtection="1">
      <alignment horizontal="center" vertical="center"/>
    </xf>
    <xf numFmtId="0" fontId="17" fillId="2" borderId="0" xfId="0" applyFont="1" applyFill="1" applyAlignment="1" applyProtection="1">
      <alignment horizontal="center" vertical="center"/>
      <protection locked="0"/>
    </xf>
    <xf numFmtId="0" fontId="2" fillId="0" borderId="0" xfId="0" applyFont="1" applyAlignment="1" applyProtection="1">
      <alignment horizontal="center"/>
      <protection locked="0"/>
    </xf>
    <xf numFmtId="0" fontId="14" fillId="0" borderId="5" xfId="0" applyFont="1" applyBorder="1" applyAlignment="1" applyProtection="1">
      <alignment horizontal="right" vertical="center"/>
    </xf>
    <xf numFmtId="0" fontId="14" fillId="0" borderId="0" xfId="0" applyFont="1" applyBorder="1" applyAlignment="1" applyProtection="1">
      <alignment horizontal="right" vertical="center"/>
    </xf>
    <xf numFmtId="0" fontId="12" fillId="0" borderId="2" xfId="0" applyFont="1" applyBorder="1" applyAlignment="1" applyProtection="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cellXfs>
  <cellStyles count="5">
    <cellStyle name="Comma" xfId="1" builtinId="3"/>
    <cellStyle name="Comma [0]" xfId="2" builtinId="6"/>
    <cellStyle name="Currency" xfId="3" builtinId="4"/>
    <cellStyle name="Normal" xfId="0" builtinId="0"/>
    <cellStyle name="Units" xfId="4"/>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051" name="Text 5"/>
        <xdr:cNvSpPr txBox="1">
          <a:spLocks noChangeArrowheads="1"/>
        </xdr:cNvSpPr>
      </xdr:nvSpPr>
      <xdr:spPr bwMode="auto">
        <a:xfrm>
          <a:off x="219075" y="27736800"/>
          <a:ext cx="75819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2053" name="Text 7"/>
        <xdr:cNvSpPr txBox="1">
          <a:spLocks noChangeArrowheads="1"/>
        </xdr:cNvSpPr>
      </xdr:nvSpPr>
      <xdr:spPr bwMode="auto">
        <a:xfrm>
          <a:off x="0" y="20888325"/>
          <a:ext cx="0" cy="38290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2054" name="Text 7"/>
        <xdr:cNvSpPr txBox="1">
          <a:spLocks noChangeArrowheads="1"/>
        </xdr:cNvSpPr>
      </xdr:nvSpPr>
      <xdr:spPr bwMode="auto">
        <a:xfrm>
          <a:off x="0" y="249936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topLeftCell="A142" zoomScale="120" zoomScaleNormal="120" zoomScalePageLayoutView="120" workbookViewId="0">
      <selection activeCell="E172" sqref="E172"/>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45" t="s">
        <v>169</v>
      </c>
      <c r="D1" s="246"/>
      <c r="E1" s="246"/>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48"/>
      <c r="E5" s="48"/>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c r="F7" s="203"/>
      <c r="G7" s="39"/>
      <c r="H7" s="203"/>
      <c r="I7" s="51">
        <f>SUM(C7:H7)</f>
        <v>0</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c r="F9" s="201"/>
      <c r="G9" s="39"/>
      <c r="H9" s="201"/>
      <c r="I9" s="51">
        <f t="shared" ref="I9:I20" si="0">SUM(E9:H9)</f>
        <v>0</v>
      </c>
      <c r="K9" s="1"/>
      <c r="L9" s="1"/>
      <c r="M9" s="1"/>
    </row>
    <row r="10" spans="1:14" ht="12" customHeight="1">
      <c r="B10" s="56" t="s">
        <v>10</v>
      </c>
      <c r="C10" s="57"/>
      <c r="D10" s="51"/>
      <c r="E10" s="201"/>
      <c r="F10" s="201"/>
      <c r="G10" s="42"/>
      <c r="H10" s="201"/>
      <c r="I10" s="51">
        <f t="shared" si="0"/>
        <v>0</v>
      </c>
      <c r="K10" s="6"/>
      <c r="M10" s="7"/>
    </row>
    <row r="11" spans="1:14" ht="12" customHeight="1">
      <c r="B11" s="56" t="s">
        <v>11</v>
      </c>
      <c r="C11" s="57"/>
      <c r="D11" s="51"/>
      <c r="E11" s="201"/>
      <c r="F11" s="201"/>
      <c r="G11" s="39"/>
      <c r="H11" s="201"/>
      <c r="I11" s="51">
        <f t="shared" si="0"/>
        <v>0</v>
      </c>
      <c r="K11" s="6"/>
      <c r="M11" s="7"/>
    </row>
    <row r="12" spans="1:14" ht="12" customHeight="1">
      <c r="B12" s="56" t="s">
        <v>12</v>
      </c>
      <c r="C12" s="57"/>
      <c r="D12" s="51"/>
      <c r="E12" s="201"/>
      <c r="F12" s="201"/>
      <c r="G12" s="42"/>
      <c r="H12" s="201"/>
      <c r="I12" s="51">
        <f t="shared" si="0"/>
        <v>0</v>
      </c>
      <c r="K12" s="6"/>
      <c r="M12" s="7"/>
    </row>
    <row r="13" spans="1:14" ht="12" customHeight="1">
      <c r="B13" s="56" t="s">
        <v>13</v>
      </c>
      <c r="C13" s="57"/>
      <c r="D13" s="51"/>
      <c r="E13" s="201"/>
      <c r="F13" s="201"/>
      <c r="G13" s="39"/>
      <c r="H13" s="201"/>
      <c r="I13" s="51">
        <f t="shared" si="0"/>
        <v>0</v>
      </c>
      <c r="K13" s="6"/>
      <c r="M13" s="7"/>
    </row>
    <row r="14" spans="1:14" ht="12" customHeight="1">
      <c r="B14" s="56" t="s">
        <v>14</v>
      </c>
      <c r="C14" s="57"/>
      <c r="D14" s="51"/>
      <c r="E14" s="201"/>
      <c r="F14" s="201"/>
      <c r="G14" s="42"/>
      <c r="H14" s="201"/>
      <c r="I14" s="51">
        <f t="shared" si="0"/>
        <v>0</v>
      </c>
      <c r="K14" s="6"/>
      <c r="M14" s="7"/>
    </row>
    <row r="15" spans="1:14" ht="12" customHeight="1">
      <c r="B15" s="56" t="s">
        <v>15</v>
      </c>
      <c r="C15" s="57"/>
      <c r="D15" s="51"/>
      <c r="E15" s="201"/>
      <c r="F15" s="201"/>
      <c r="G15" s="39"/>
      <c r="H15" s="201">
        <v>50</v>
      </c>
      <c r="I15" s="51">
        <f t="shared" si="0"/>
        <v>50</v>
      </c>
      <c r="K15" s="6"/>
      <c r="M15" s="7"/>
    </row>
    <row r="16" spans="1:14" ht="12" customHeight="1">
      <c r="B16" s="56" t="s">
        <v>16</v>
      </c>
      <c r="C16" s="57"/>
      <c r="D16" s="51"/>
      <c r="E16" s="201"/>
      <c r="F16" s="201"/>
      <c r="G16" s="42"/>
      <c r="H16" s="201">
        <v>50</v>
      </c>
      <c r="I16" s="51">
        <f t="shared" si="0"/>
        <v>50</v>
      </c>
      <c r="K16" s="6"/>
      <c r="M16" s="7"/>
    </row>
    <row r="17" spans="1:13" ht="12" customHeight="1">
      <c r="B17" s="56" t="s">
        <v>17</v>
      </c>
      <c r="C17" s="57"/>
      <c r="D17" s="51"/>
      <c r="E17" s="201"/>
      <c r="F17" s="201"/>
      <c r="G17" s="39"/>
      <c r="H17" s="201">
        <v>50</v>
      </c>
      <c r="I17" s="51">
        <f t="shared" si="0"/>
        <v>50</v>
      </c>
      <c r="K17" s="6"/>
      <c r="M17" s="7"/>
    </row>
    <row r="18" spans="1:13" ht="12" customHeight="1">
      <c r="B18" s="56" t="s">
        <v>18</v>
      </c>
      <c r="C18" s="57"/>
      <c r="D18" s="51"/>
      <c r="E18" s="201"/>
      <c r="F18" s="201"/>
      <c r="G18" s="42"/>
      <c r="H18" s="201"/>
      <c r="I18" s="51">
        <f t="shared" si="0"/>
        <v>0</v>
      </c>
      <c r="K18" s="6"/>
      <c r="M18" s="7"/>
    </row>
    <row r="19" spans="1:13" ht="12" customHeight="1">
      <c r="B19" s="56" t="s">
        <v>19</v>
      </c>
      <c r="C19" s="57"/>
      <c r="D19" s="51"/>
      <c r="E19" s="201"/>
      <c r="F19" s="201"/>
      <c r="G19" s="39"/>
      <c r="H19" s="201"/>
      <c r="I19" s="51">
        <f t="shared" si="0"/>
        <v>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0</v>
      </c>
      <c r="F21" s="51">
        <f>ROUND(SUM(F6:F20),2)</f>
        <v>0</v>
      </c>
      <c r="G21" s="39"/>
      <c r="H21" s="51">
        <f>SUM(H6:H20)</f>
        <v>150</v>
      </c>
      <c r="I21" s="51"/>
    </row>
    <row r="22" spans="1:13" ht="12" customHeight="1">
      <c r="A22" s="13"/>
      <c r="B22" s="61" t="s">
        <v>21</v>
      </c>
      <c r="C22" s="62"/>
      <c r="D22" s="62"/>
      <c r="E22" s="62"/>
      <c r="F22" s="62"/>
      <c r="G22" s="62"/>
      <c r="H22" s="50" t="s">
        <v>167</v>
      </c>
      <c r="I22" s="63">
        <f>ROUND(((I6)/2)+I7,2)</f>
        <v>0</v>
      </c>
      <c r="K22" s="6"/>
      <c r="M22" s="7"/>
    </row>
    <row r="23" spans="1:13" ht="12" customHeight="1" thickBot="1">
      <c r="A23" s="13"/>
      <c r="B23" s="61"/>
      <c r="C23" s="62"/>
      <c r="D23" s="62"/>
      <c r="E23" s="62"/>
      <c r="F23" s="62"/>
      <c r="G23" s="62"/>
      <c r="H23" s="50" t="s">
        <v>22</v>
      </c>
      <c r="I23" s="64">
        <f>SUM(I9:I20)</f>
        <v>150</v>
      </c>
      <c r="K23" s="6"/>
      <c r="M23" s="7"/>
    </row>
    <row r="24" spans="1:13" ht="12" customHeight="1">
      <c r="B24" s="65"/>
      <c r="C24" s="66"/>
      <c r="D24" s="67"/>
      <c r="E24" s="62"/>
      <c r="F24" s="62"/>
      <c r="G24" s="62"/>
      <c r="H24" s="68" t="s">
        <v>62</v>
      </c>
      <c r="I24" s="52">
        <f>ROUND(SUM(I22:I23),2)</f>
        <v>150</v>
      </c>
      <c r="K24" s="6"/>
      <c r="M24" s="7"/>
    </row>
    <row r="25" spans="1:13" ht="12" customHeight="1" thickBot="1">
      <c r="B25" s="247" t="s">
        <v>83</v>
      </c>
      <c r="C25" s="248"/>
      <c r="D25" s="199"/>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150</v>
      </c>
      <c r="K26" s="6"/>
      <c r="M26" s="7"/>
    </row>
    <row r="27" spans="1:13" ht="12" customHeight="1">
      <c r="A27" s="20"/>
      <c r="B27" s="247" t="s">
        <v>84</v>
      </c>
      <c r="C27" s="248"/>
      <c r="D27" s="199"/>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0</v>
      </c>
      <c r="E33" s="90">
        <v>1.44</v>
      </c>
      <c r="F33" s="91">
        <f>ROUND(D33*E33,3)</f>
        <v>0</v>
      </c>
      <c r="G33" s="62"/>
      <c r="H33" s="92" t="s">
        <v>67</v>
      </c>
      <c r="I33" s="93">
        <f>ROUND(F33,3)</f>
        <v>0</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0</v>
      </c>
      <c r="E36" s="90">
        <v>1.2</v>
      </c>
      <c r="F36" s="91">
        <f t="shared" ref="F36:F47" si="1">ROUND(D36*E36,3)</f>
        <v>0</v>
      </c>
      <c r="G36" s="62"/>
      <c r="H36" s="62"/>
      <c r="I36" s="62"/>
    </row>
    <row r="37" spans="1:9" ht="12" customHeight="1">
      <c r="B37" s="56" t="s">
        <v>95</v>
      </c>
      <c r="C37" s="62"/>
      <c r="D37" s="213">
        <f t="shared" ref="D37:D47" si="2">I10</f>
        <v>0</v>
      </c>
      <c r="E37" s="90">
        <v>1.18</v>
      </c>
      <c r="F37" s="91">
        <f t="shared" si="1"/>
        <v>0</v>
      </c>
      <c r="G37" s="62"/>
      <c r="H37" s="62"/>
      <c r="I37" s="62"/>
    </row>
    <row r="38" spans="1:9" ht="12" customHeight="1">
      <c r="B38" s="56" t="s">
        <v>96</v>
      </c>
      <c r="C38" s="62"/>
      <c r="D38" s="213">
        <f t="shared" si="2"/>
        <v>0</v>
      </c>
      <c r="E38" s="90">
        <v>1.18</v>
      </c>
      <c r="F38" s="91">
        <f t="shared" si="1"/>
        <v>0</v>
      </c>
      <c r="G38" s="62"/>
      <c r="H38" s="62"/>
      <c r="I38" s="62"/>
    </row>
    <row r="39" spans="1:9" ht="12" customHeight="1">
      <c r="B39" s="56" t="s">
        <v>97</v>
      </c>
      <c r="C39" s="62"/>
      <c r="D39" s="213">
        <f t="shared" si="2"/>
        <v>0</v>
      </c>
      <c r="E39" s="95">
        <v>1.0449999999999999</v>
      </c>
      <c r="F39" s="91">
        <f t="shared" si="1"/>
        <v>0</v>
      </c>
      <c r="G39" s="62"/>
      <c r="H39" s="62"/>
      <c r="I39" s="62"/>
    </row>
    <row r="40" spans="1:9" ht="12" customHeight="1">
      <c r="B40" s="56" t="s">
        <v>98</v>
      </c>
      <c r="C40" s="62"/>
      <c r="D40" s="213">
        <f t="shared" si="2"/>
        <v>0</v>
      </c>
      <c r="E40" s="95">
        <v>1.0449999999999999</v>
      </c>
      <c r="F40" s="91">
        <f t="shared" si="1"/>
        <v>0</v>
      </c>
      <c r="G40" s="62"/>
      <c r="H40" s="62"/>
      <c r="I40" s="62" t="s">
        <v>0</v>
      </c>
    </row>
    <row r="41" spans="1:9" ht="12" customHeight="1">
      <c r="B41" s="56" t="s">
        <v>99</v>
      </c>
      <c r="C41" s="62"/>
      <c r="D41" s="213">
        <f t="shared" si="2"/>
        <v>0</v>
      </c>
      <c r="E41" s="95">
        <v>1.0449999999999999</v>
      </c>
      <c r="F41" s="91">
        <f t="shared" si="1"/>
        <v>0</v>
      </c>
      <c r="G41" s="62"/>
      <c r="H41" s="62"/>
      <c r="I41" s="62"/>
    </row>
    <row r="42" spans="1:9" ht="12" customHeight="1">
      <c r="B42" s="56" t="s">
        <v>100</v>
      </c>
      <c r="C42" s="62" t="s">
        <v>90</v>
      </c>
      <c r="D42" s="213">
        <v>50</v>
      </c>
      <c r="E42" s="90">
        <v>1.25</v>
      </c>
      <c r="F42" s="91">
        <f t="shared" si="1"/>
        <v>62.5</v>
      </c>
      <c r="G42" s="62"/>
      <c r="H42" s="62"/>
      <c r="I42" s="62"/>
    </row>
    <row r="43" spans="1:9" ht="12" customHeight="1">
      <c r="B43" s="56" t="s">
        <v>101</v>
      </c>
      <c r="C43" s="62" t="s">
        <v>90</v>
      </c>
      <c r="D43" s="213">
        <v>50</v>
      </c>
      <c r="E43" s="90">
        <v>1.25</v>
      </c>
      <c r="F43" s="91">
        <f t="shared" si="1"/>
        <v>62.5</v>
      </c>
      <c r="G43" s="62"/>
      <c r="H43" s="62"/>
      <c r="I43" s="62"/>
    </row>
    <row r="44" spans="1:9" ht="12" customHeight="1">
      <c r="B44" s="56" t="s">
        <v>102</v>
      </c>
      <c r="C44" s="62" t="s">
        <v>90</v>
      </c>
      <c r="D44" s="213">
        <v>50</v>
      </c>
      <c r="E44" s="90">
        <v>1.25</v>
      </c>
      <c r="F44" s="91">
        <f t="shared" si="1"/>
        <v>62.5</v>
      </c>
      <c r="G44" s="62"/>
      <c r="H44" s="62"/>
      <c r="I44" s="62"/>
    </row>
    <row r="45" spans="1:9" ht="12" customHeight="1">
      <c r="B45" s="56" t="s">
        <v>91</v>
      </c>
      <c r="C45" s="62" t="s">
        <v>90</v>
      </c>
      <c r="D45" s="213">
        <f t="shared" si="2"/>
        <v>0</v>
      </c>
      <c r="E45" s="90">
        <v>1.25</v>
      </c>
      <c r="F45" s="91">
        <f t="shared" si="1"/>
        <v>0</v>
      </c>
      <c r="G45" s="62"/>
      <c r="H45" s="62"/>
      <c r="I45" s="62"/>
    </row>
    <row r="46" spans="1:9" ht="12" customHeight="1">
      <c r="B46" s="56" t="s">
        <v>92</v>
      </c>
      <c r="C46" s="62" t="s">
        <v>90</v>
      </c>
      <c r="D46" s="213">
        <f t="shared" si="2"/>
        <v>0</v>
      </c>
      <c r="E46" s="90">
        <v>1.25</v>
      </c>
      <c r="F46" s="91">
        <f t="shared" si="1"/>
        <v>0</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187.5</v>
      </c>
    </row>
    <row r="50" spans="1:9" ht="12" customHeight="1">
      <c r="B50" s="94" t="s">
        <v>128</v>
      </c>
      <c r="C50" s="89"/>
      <c r="D50" s="99" t="s">
        <v>1</v>
      </c>
      <c r="E50" s="100" t="s">
        <v>75</v>
      </c>
      <c r="F50" s="62"/>
      <c r="G50" s="62"/>
      <c r="H50" s="62"/>
      <c r="I50" s="62"/>
    </row>
    <row r="51" spans="1:9" ht="12" customHeight="1">
      <c r="B51" s="62"/>
      <c r="C51" s="56" t="s">
        <v>31</v>
      </c>
      <c r="D51" s="101">
        <f>TRUNC(E$21,2)</f>
        <v>0</v>
      </c>
      <c r="E51" s="90">
        <v>1</v>
      </c>
      <c r="F51" s="91">
        <f>ROUND(D51*E51,3)</f>
        <v>0</v>
      </c>
      <c r="G51" s="79"/>
      <c r="H51" s="62"/>
      <c r="I51" s="62"/>
    </row>
    <row r="52" spans="1:9" ht="12" customHeight="1">
      <c r="B52" s="62"/>
      <c r="C52" s="56" t="s">
        <v>32</v>
      </c>
      <c r="D52" s="101">
        <f>TRUNC(F$21,2)</f>
        <v>0</v>
      </c>
      <c r="E52" s="90">
        <v>2</v>
      </c>
      <c r="F52" s="91">
        <f>ROUND(D52*E52,3)</f>
        <v>0</v>
      </c>
      <c r="G52" s="79"/>
      <c r="H52" s="62"/>
      <c r="I52" s="62"/>
    </row>
    <row r="53" spans="1:9" ht="12" customHeight="1">
      <c r="B53" s="62"/>
      <c r="C53" s="50" t="s">
        <v>145</v>
      </c>
      <c r="D53" s="217"/>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c r="E55" s="90">
        <v>0.7</v>
      </c>
      <c r="F55" s="91">
        <f>ROUND(D55*E55,3)</f>
        <v>0</v>
      </c>
      <c r="G55" s="79" t="s">
        <v>134</v>
      </c>
      <c r="H55" s="102">
        <f>SUM(F51:F55)</f>
        <v>0</v>
      </c>
      <c r="I55" s="62"/>
    </row>
    <row r="56" spans="1:9" ht="12" customHeight="1">
      <c r="A56" s="30"/>
      <c r="B56" s="216" t="s">
        <v>0</v>
      </c>
      <c r="C56" s="89"/>
      <c r="D56" s="89"/>
      <c r="E56" s="89"/>
      <c r="F56" s="89"/>
      <c r="G56" s="79"/>
      <c r="H56" s="79"/>
      <c r="I56" s="62"/>
    </row>
    <row r="57" spans="1:9" ht="12" customHeight="1">
      <c r="A57" s="31"/>
      <c r="B57" s="62"/>
      <c r="C57" s="92" t="s">
        <v>136</v>
      </c>
      <c r="D57" s="198"/>
      <c r="E57" s="89">
        <v>25</v>
      </c>
      <c r="F57" s="62"/>
      <c r="G57" s="92" t="s">
        <v>135</v>
      </c>
      <c r="H57" s="91">
        <f>ROUND(D57*E57,3)</f>
        <v>0</v>
      </c>
      <c r="I57" s="62"/>
    </row>
    <row r="58" spans="1:9" ht="12" customHeight="1">
      <c r="A58" s="31"/>
      <c r="B58" s="62"/>
      <c r="C58" s="79"/>
      <c r="D58" s="79"/>
      <c r="E58" s="79"/>
      <c r="F58" s="79"/>
      <c r="G58" s="62"/>
      <c r="H58" s="92" t="s">
        <v>137</v>
      </c>
      <c r="I58" s="93">
        <f>SUM(H55:H57)</f>
        <v>0</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c r="D61" s="105"/>
      <c r="E61" s="106">
        <v>0.05</v>
      </c>
      <c r="F61" s="62"/>
      <c r="G61" s="62"/>
      <c r="H61" s="92" t="s">
        <v>77</v>
      </c>
      <c r="I61" s="91">
        <f>ROUND(C61*E61,3)</f>
        <v>0</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187.5</v>
      </c>
    </row>
    <row r="76" spans="1:9" ht="12" customHeight="1">
      <c r="B76" s="62"/>
      <c r="C76" s="62"/>
      <c r="D76" s="62"/>
      <c r="E76" s="62"/>
      <c r="F76" s="62"/>
      <c r="G76" s="62"/>
      <c r="H76" s="71"/>
      <c r="I76" s="93"/>
    </row>
    <row r="77" spans="1:9" ht="12" customHeight="1">
      <c r="B77" s="62"/>
      <c r="C77" s="62"/>
      <c r="D77" s="62"/>
      <c r="E77" s="62"/>
      <c r="F77" s="62"/>
      <c r="G77" s="62"/>
      <c r="H77" s="50" t="s">
        <v>159</v>
      </c>
      <c r="I77" s="195"/>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0</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50</v>
      </c>
      <c r="E86" s="62"/>
      <c r="F86" s="62"/>
      <c r="G86" s="112"/>
      <c r="H86" s="222" t="s">
        <v>63</v>
      </c>
      <c r="I86" s="91">
        <f>SUM(D86:D87)</f>
        <v>125</v>
      </c>
    </row>
    <row r="87" spans="1:10" ht="12" customHeight="1">
      <c r="B87" s="62"/>
      <c r="C87" s="50" t="s">
        <v>105</v>
      </c>
      <c r="D87" s="91">
        <f>I177</f>
        <v>75</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21.655999999999999</v>
      </c>
      <c r="E88" s="62"/>
      <c r="F88" s="62"/>
      <c r="G88" s="62"/>
      <c r="H88" s="50" t="s">
        <v>153</v>
      </c>
      <c r="I88" s="117">
        <f>D88</f>
        <v>21.655999999999999</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-21.655999999999999</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50</v>
      </c>
      <c r="E92" s="62"/>
      <c r="F92" s="62"/>
      <c r="G92" s="62"/>
      <c r="H92" s="222" t="s">
        <v>154</v>
      </c>
      <c r="I92" s="230">
        <f>D92</f>
        <v>50</v>
      </c>
      <c r="J92" s="4"/>
    </row>
    <row r="93" spans="1:10" ht="12" customHeight="1">
      <c r="B93" s="62"/>
      <c r="C93" s="50"/>
      <c r="D93" s="117"/>
      <c r="E93" s="62"/>
      <c r="F93" s="62"/>
      <c r="G93" s="62"/>
      <c r="H93" s="50" t="s">
        <v>0</v>
      </c>
      <c r="I93" s="116">
        <f>IF(D25="n",0,-I92)</f>
        <v>-50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c r="D99" s="52">
        <f>I24</f>
        <v>150</v>
      </c>
      <c r="E99" s="124" t="s">
        <v>0</v>
      </c>
      <c r="F99" s="62"/>
      <c r="G99" s="62"/>
      <c r="H99" s="50" t="s">
        <v>82</v>
      </c>
      <c r="I99" s="120">
        <f>IF(D99&gt;0,C99*D99,0)</f>
        <v>0</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t="e">
        <f>IF(D$27="N",E135,E137)</f>
        <v>#DIV/0!</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t="e">
        <f>SUM(I79:I113)</f>
        <v>#DIV/0!</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t="e">
        <f>IF(AND(I26&lt;=200,E132&gt;I114),E132-I114,0)</f>
        <v>#DIV/0!</v>
      </c>
    </row>
    <row r="117" spans="1:10" ht="12" customHeight="1" thickBot="1">
      <c r="B117" s="62"/>
      <c r="C117" s="62"/>
      <c r="D117" s="62"/>
      <c r="E117" s="62"/>
      <c r="F117" s="62"/>
      <c r="G117" s="62"/>
      <c r="H117" s="129"/>
      <c r="I117" s="62"/>
      <c r="J117" s="9"/>
    </row>
    <row r="118" spans="1:10" ht="12" customHeight="1">
      <c r="B118" s="249" t="s">
        <v>115</v>
      </c>
      <c r="C118" s="250"/>
      <c r="D118" s="250"/>
      <c r="E118" s="251"/>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c r="F120" s="62"/>
      <c r="G120" s="62"/>
      <c r="H120" s="68" t="s">
        <v>41</v>
      </c>
      <c r="I120" s="120" t="e">
        <f>SUM(I114:I117)</f>
        <v>#DIV/0!</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row>
    <row r="123" spans="1:10" ht="12" customHeight="1" thickBot="1">
      <c r="B123" s="133" t="s">
        <v>162</v>
      </c>
      <c r="C123" s="137"/>
      <c r="D123" s="73"/>
      <c r="E123" s="189"/>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t="e">
        <f>I120*I122</f>
        <v>#DIV/0!</v>
      </c>
      <c r="J125" s="5"/>
    </row>
    <row r="126" spans="1:10" ht="12" customHeight="1">
      <c r="B126" s="133" t="s">
        <v>163</v>
      </c>
      <c r="C126" s="37"/>
      <c r="D126" s="37"/>
      <c r="E126" s="189"/>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70"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t="e">
        <f>IF(((E123-E120)/E120)&gt;0.01,((((E123-E120)-(E123*0.01))*1.5)+((E123-E120)*0.5)),0)</f>
        <v>#DIV/0!</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t="e">
        <f>IF(((E126-E120)/E120)&gt;0.01,((((E126-E120)-(E126*0.01))*1.5)+((E126-E120)*0.5)),0)</f>
        <v>#DIV/0!</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t="e">
        <f>IF(D25="N",0,(-SUM(I125)*0.02))</f>
        <v>#DIV/0!</v>
      </c>
    </row>
    <row r="145" spans="1:13" ht="12" customHeight="1" thickBot="1">
      <c r="A145" s="24"/>
      <c r="B145" s="73"/>
      <c r="C145" s="73"/>
      <c r="D145" s="62"/>
      <c r="E145" s="62"/>
      <c r="F145" s="62"/>
      <c r="G145" s="62"/>
      <c r="H145" s="62"/>
      <c r="I145" s="62"/>
    </row>
    <row r="146" spans="1:13" ht="12" customHeight="1">
      <c r="A146" s="24"/>
      <c r="B146" s="170"/>
      <c r="C146" s="73"/>
      <c r="D146" s="62"/>
      <c r="E146" s="239" t="s">
        <v>43</v>
      </c>
      <c r="F146" s="240"/>
      <c r="G146" s="240"/>
      <c r="H146" s="235" t="e">
        <f>ROUND(SUM(I125:I144),2)</f>
        <v>#DIV/0!</v>
      </c>
      <c r="I146" s="236"/>
    </row>
    <row r="147" spans="1:13" ht="12" customHeight="1" thickBot="1">
      <c r="A147" s="23"/>
      <c r="B147" s="62"/>
      <c r="C147" s="62"/>
      <c r="D147" s="62"/>
      <c r="E147" s="241"/>
      <c r="F147" s="242"/>
      <c r="G147" s="242"/>
      <c r="H147" s="237"/>
      <c r="I147" s="238"/>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44" t="s">
        <v>45</v>
      </c>
      <c r="C155" s="244"/>
      <c r="D155" s="176"/>
      <c r="E155" s="48" t="s">
        <v>46</v>
      </c>
      <c r="F155" s="48" t="s">
        <v>47</v>
      </c>
      <c r="G155" s="123"/>
      <c r="H155" s="48" t="s">
        <v>1</v>
      </c>
      <c r="I155" s="107" t="s">
        <v>30</v>
      </c>
    </row>
    <row r="156" spans="1:13" ht="12" customHeight="1">
      <c r="B156" s="243" t="s">
        <v>172</v>
      </c>
      <c r="C156" s="243"/>
      <c r="D156" s="62"/>
      <c r="E156" s="205"/>
      <c r="F156" s="206"/>
      <c r="G156" s="123"/>
      <c r="H156" s="208">
        <v>100</v>
      </c>
      <c r="I156" s="177">
        <f t="shared" ref="I156:I161" si="3">IF(H156&lt;200,ROUND(IF(((200-H156)/200)*(1*H156)&gt;0,((200-H156)/200)*(1*H156),0),3),0)</f>
        <v>50</v>
      </c>
    </row>
    <row r="157" spans="1:13" ht="12" customHeight="1">
      <c r="B157" s="243"/>
      <c r="C157" s="243"/>
      <c r="D157" s="62"/>
      <c r="E157" s="207"/>
      <c r="F157" s="206"/>
      <c r="G157" s="123"/>
      <c r="H157" s="208"/>
      <c r="I157" s="177">
        <f t="shared" si="3"/>
        <v>0</v>
      </c>
    </row>
    <row r="158" spans="1:13" ht="12" customHeight="1">
      <c r="B158" s="243"/>
      <c r="C158" s="243"/>
      <c r="D158" s="62"/>
      <c r="E158" s="205"/>
      <c r="F158" s="206"/>
      <c r="G158" s="123"/>
      <c r="H158" s="208"/>
      <c r="I158" s="177">
        <f t="shared" si="3"/>
        <v>0</v>
      </c>
    </row>
    <row r="159" spans="1:13" ht="12" customHeight="1">
      <c r="B159" s="243"/>
      <c r="C159" s="243"/>
      <c r="D159" s="62"/>
      <c r="E159" s="205"/>
      <c r="F159" s="206"/>
      <c r="G159" s="123"/>
      <c r="H159" s="208"/>
      <c r="I159" s="177">
        <f t="shared" si="3"/>
        <v>0</v>
      </c>
    </row>
    <row r="160" spans="1:13" ht="12" customHeight="1">
      <c r="B160" s="243"/>
      <c r="C160" s="243"/>
      <c r="D160" s="62"/>
      <c r="E160" s="205"/>
      <c r="F160" s="206"/>
      <c r="G160" s="123"/>
      <c r="H160" s="209"/>
      <c r="I160" s="177">
        <f t="shared" si="3"/>
        <v>0</v>
      </c>
    </row>
    <row r="161" spans="1:12" ht="12" customHeight="1">
      <c r="B161" s="243"/>
      <c r="C161" s="243"/>
      <c r="D161" s="62"/>
      <c r="E161" s="205"/>
      <c r="F161" s="206"/>
      <c r="G161" s="123"/>
      <c r="H161" s="209"/>
      <c r="I161" s="178">
        <f t="shared" si="3"/>
        <v>0</v>
      </c>
    </row>
    <row r="162" spans="1:12" ht="12" customHeight="1">
      <c r="B162" s="62"/>
      <c r="C162" s="88"/>
      <c r="D162" s="62"/>
      <c r="E162" s="62"/>
      <c r="F162" s="62"/>
      <c r="G162" s="62"/>
      <c r="H162" s="71" t="s">
        <v>107</v>
      </c>
      <c r="I162" s="179">
        <f>SUM(I156:I161)</f>
        <v>50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44" t="s">
        <v>45</v>
      </c>
      <c r="C170" s="244"/>
      <c r="D170" s="176"/>
      <c r="E170" s="48" t="s">
        <v>46</v>
      </c>
      <c r="F170" s="48" t="s">
        <v>47</v>
      </c>
      <c r="G170" s="79"/>
      <c r="H170" s="48" t="s">
        <v>1</v>
      </c>
      <c r="I170" s="107" t="s">
        <v>30</v>
      </c>
    </row>
    <row r="171" spans="1:12" ht="12" customHeight="1">
      <c r="A171" s="32"/>
      <c r="B171" s="243" t="s">
        <v>170</v>
      </c>
      <c r="C171" s="243"/>
      <c r="D171" s="62"/>
      <c r="E171" s="205"/>
      <c r="F171" s="206"/>
      <c r="G171" s="123"/>
      <c r="H171" s="208">
        <v>50</v>
      </c>
      <c r="I171" s="177">
        <f t="shared" ref="I171:I176" si="4">IF(H171&lt;400,ROUND(MAX(((200-H171)/200)*(2*H171),((400-H171)/400)*(1.6*H171)),3),0)</f>
        <v>75</v>
      </c>
    </row>
    <row r="172" spans="1:12" ht="12" customHeight="1">
      <c r="A172" s="32"/>
      <c r="B172" s="243"/>
      <c r="C172" s="243"/>
      <c r="D172" s="62"/>
      <c r="E172" s="205"/>
      <c r="F172" s="206"/>
      <c r="G172" s="123"/>
      <c r="H172" s="208"/>
      <c r="I172" s="177">
        <f t="shared" si="4"/>
        <v>0</v>
      </c>
    </row>
    <row r="173" spans="1:12" ht="12" customHeight="1">
      <c r="A173" s="32"/>
      <c r="B173" s="243"/>
      <c r="C173" s="243"/>
      <c r="D173" s="62"/>
      <c r="E173" s="205"/>
      <c r="F173" s="206"/>
      <c r="G173" s="123"/>
      <c r="H173" s="208"/>
      <c r="I173" s="177">
        <f t="shared" si="4"/>
        <v>0</v>
      </c>
    </row>
    <row r="174" spans="1:12" ht="12" customHeight="1">
      <c r="A174" s="32"/>
      <c r="B174" s="243"/>
      <c r="C174" s="243"/>
      <c r="D174" s="62"/>
      <c r="E174" s="205"/>
      <c r="F174" s="206"/>
      <c r="G174" s="123"/>
      <c r="H174" s="208"/>
      <c r="I174" s="177">
        <f t="shared" si="4"/>
        <v>0</v>
      </c>
      <c r="J174" s="10"/>
    </row>
    <row r="175" spans="1:12" ht="12" customHeight="1">
      <c r="A175" s="32"/>
      <c r="B175" s="243"/>
      <c r="C175" s="243"/>
      <c r="D175" s="62"/>
      <c r="E175" s="205"/>
      <c r="F175" s="206"/>
      <c r="G175" s="123"/>
      <c r="H175" s="208"/>
      <c r="I175" s="177">
        <f t="shared" si="4"/>
        <v>0</v>
      </c>
    </row>
    <row r="176" spans="1:12" ht="12" customHeight="1">
      <c r="A176" s="32"/>
      <c r="B176" s="243"/>
      <c r="C176" s="243"/>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75</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mergeCells count="20">
    <mergeCell ref="B175:C175"/>
    <mergeCell ref="B176:C176"/>
    <mergeCell ref="B173:C173"/>
    <mergeCell ref="B174:C174"/>
    <mergeCell ref="C1:E1"/>
    <mergeCell ref="B25:C25"/>
    <mergeCell ref="B27:C27"/>
    <mergeCell ref="B118:E118"/>
    <mergeCell ref="H146:I147"/>
    <mergeCell ref="E146:G147"/>
    <mergeCell ref="B171:C171"/>
    <mergeCell ref="B172:C172"/>
    <mergeCell ref="B160:C160"/>
    <mergeCell ref="B161:C161"/>
    <mergeCell ref="B155:C155"/>
    <mergeCell ref="B170:C170"/>
    <mergeCell ref="B156:C156"/>
    <mergeCell ref="B157:C157"/>
    <mergeCell ref="B158:C158"/>
    <mergeCell ref="B159:C159"/>
  </mergeCells>
  <phoneticPr fontId="3" type="noConversion"/>
  <printOptions horizontalCentered="1" verticalCentered="1"/>
  <pageMargins left="0.25" right="0.25" top="0.91" bottom="0.35" header="0.17" footer="0.17"/>
  <pageSetup scale="75" fitToHeight="2" orientation="portrait"/>
  <headerFooter alignWithMargins="0">
    <oddHeader xml:space="preserve">&amp;C&amp;"Arial,Bold"&amp;11 2015-2016 STATE EQUALIZATION GUARANTEE COMPUTATION
REVENUE ESTIMATE WORKSHEET
&amp;10BASED ON &amp;8
&amp;10 2014-2015 STARS FINAL 80/120 DAY AVERAGE </oddHeader>
    <oddFooter>&amp;L&amp;F   &amp;D  &amp;T&amp;RPage &amp;P of &amp;N</oddFooter>
  </headerFooter>
  <rowBreaks count="2" manualBreakCount="2">
    <brk id="73" max="9" man="1"/>
    <brk id="147" max="9"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topLeftCell="A144" zoomScale="120" zoomScaleNormal="120" zoomScalePageLayoutView="120" workbookViewId="0">
      <selection activeCell="D178" sqref="D178"/>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45" t="s">
        <v>169</v>
      </c>
      <c r="D1" s="246"/>
      <c r="E1" s="246"/>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c r="F7" s="203"/>
      <c r="G7" s="39"/>
      <c r="H7" s="203"/>
      <c r="I7" s="51">
        <f>SUM(C7:H7)</f>
        <v>0</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c r="F9" s="201"/>
      <c r="G9" s="39"/>
      <c r="H9" s="201"/>
      <c r="I9" s="51">
        <f t="shared" ref="I9:I20" si="0">SUM(E9:H9)</f>
        <v>0</v>
      </c>
      <c r="K9" s="1"/>
      <c r="L9" s="1"/>
      <c r="M9" s="1"/>
    </row>
    <row r="10" spans="1:14" ht="12" customHeight="1">
      <c r="B10" s="56" t="s">
        <v>10</v>
      </c>
      <c r="C10" s="57"/>
      <c r="D10" s="51"/>
      <c r="E10" s="201"/>
      <c r="F10" s="201"/>
      <c r="G10" s="42"/>
      <c r="H10" s="201"/>
      <c r="I10" s="51">
        <f t="shared" si="0"/>
        <v>0</v>
      </c>
      <c r="K10" s="6"/>
      <c r="M10" s="7"/>
    </row>
    <row r="11" spans="1:14" ht="12" customHeight="1">
      <c r="B11" s="56" t="s">
        <v>11</v>
      </c>
      <c r="C11" s="57"/>
      <c r="D11" s="51"/>
      <c r="E11" s="201"/>
      <c r="F11" s="201"/>
      <c r="G11" s="39"/>
      <c r="H11" s="201"/>
      <c r="I11" s="51">
        <f t="shared" si="0"/>
        <v>0</v>
      </c>
      <c r="K11" s="6"/>
      <c r="M11" s="7"/>
    </row>
    <row r="12" spans="1:14" ht="12" customHeight="1">
      <c r="B12" s="56" t="s">
        <v>12</v>
      </c>
      <c r="C12" s="57"/>
      <c r="D12" s="51"/>
      <c r="E12" s="201"/>
      <c r="F12" s="201"/>
      <c r="G12" s="42"/>
      <c r="H12" s="201"/>
      <c r="I12" s="51">
        <f t="shared" si="0"/>
        <v>0</v>
      </c>
      <c r="K12" s="6"/>
      <c r="M12" s="7"/>
    </row>
    <row r="13" spans="1:14" ht="12" customHeight="1">
      <c r="B13" s="56" t="s">
        <v>13</v>
      </c>
      <c r="C13" s="57"/>
      <c r="D13" s="51"/>
      <c r="E13" s="201"/>
      <c r="F13" s="201"/>
      <c r="G13" s="39"/>
      <c r="H13" s="201"/>
      <c r="I13" s="51">
        <f t="shared" si="0"/>
        <v>0</v>
      </c>
      <c r="K13" s="6"/>
      <c r="M13" s="7"/>
    </row>
    <row r="14" spans="1:14" ht="12" customHeight="1">
      <c r="B14" s="56" t="s">
        <v>14</v>
      </c>
      <c r="C14" s="57"/>
      <c r="D14" s="51"/>
      <c r="E14" s="201"/>
      <c r="F14" s="201"/>
      <c r="G14" s="42"/>
      <c r="H14" s="201">
        <v>50</v>
      </c>
      <c r="I14" s="51">
        <f t="shared" si="0"/>
        <v>50</v>
      </c>
      <c r="K14" s="6"/>
      <c r="M14" s="7"/>
    </row>
    <row r="15" spans="1:14" ht="12" customHeight="1">
      <c r="B15" s="56" t="s">
        <v>15</v>
      </c>
      <c r="C15" s="57"/>
      <c r="D15" s="51"/>
      <c r="E15" s="201"/>
      <c r="F15" s="201"/>
      <c r="G15" s="39"/>
      <c r="H15" s="201">
        <v>50</v>
      </c>
      <c r="I15" s="51">
        <f t="shared" si="0"/>
        <v>50</v>
      </c>
      <c r="K15" s="6"/>
      <c r="M15" s="7"/>
    </row>
    <row r="16" spans="1:14" ht="12" customHeight="1">
      <c r="B16" s="56" t="s">
        <v>16</v>
      </c>
      <c r="C16" s="57"/>
      <c r="D16" s="51"/>
      <c r="E16" s="201"/>
      <c r="F16" s="201"/>
      <c r="G16" s="42"/>
      <c r="H16" s="201">
        <v>50</v>
      </c>
      <c r="I16" s="51">
        <f t="shared" si="0"/>
        <v>50</v>
      </c>
      <c r="K16" s="6"/>
      <c r="M16" s="7"/>
    </row>
    <row r="17" spans="1:13" ht="12" customHeight="1">
      <c r="B17" s="56" t="s">
        <v>17</v>
      </c>
      <c r="C17" s="57"/>
      <c r="D17" s="51"/>
      <c r="E17" s="201"/>
      <c r="F17" s="201"/>
      <c r="G17" s="39"/>
      <c r="H17" s="201">
        <v>50</v>
      </c>
      <c r="I17" s="51">
        <f t="shared" si="0"/>
        <v>50</v>
      </c>
      <c r="K17" s="6"/>
      <c r="M17" s="7"/>
    </row>
    <row r="18" spans="1:13" ht="12" customHeight="1">
      <c r="B18" s="56" t="s">
        <v>18</v>
      </c>
      <c r="C18" s="57"/>
      <c r="D18" s="51"/>
      <c r="E18" s="201"/>
      <c r="F18" s="201"/>
      <c r="G18" s="42"/>
      <c r="H18" s="201"/>
      <c r="I18" s="51">
        <f t="shared" si="0"/>
        <v>0</v>
      </c>
      <c r="K18" s="6"/>
      <c r="M18" s="7"/>
    </row>
    <row r="19" spans="1:13" ht="12" customHeight="1">
      <c r="B19" s="56" t="s">
        <v>19</v>
      </c>
      <c r="C19" s="57"/>
      <c r="D19" s="51"/>
      <c r="E19" s="201"/>
      <c r="F19" s="201"/>
      <c r="G19" s="39"/>
      <c r="H19" s="201"/>
      <c r="I19" s="51">
        <f t="shared" si="0"/>
        <v>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0</v>
      </c>
      <c r="F21" s="51">
        <f>ROUND(SUM(F6:F20),2)</f>
        <v>0</v>
      </c>
      <c r="G21" s="39"/>
      <c r="H21" s="51">
        <f>SUM(H6:H20)</f>
        <v>200</v>
      </c>
      <c r="I21" s="51"/>
    </row>
    <row r="22" spans="1:13" ht="12" customHeight="1">
      <c r="A22" s="13"/>
      <c r="B22" s="61" t="s">
        <v>21</v>
      </c>
      <c r="C22" s="62"/>
      <c r="D22" s="62"/>
      <c r="E22" s="62"/>
      <c r="F22" s="62"/>
      <c r="G22" s="62"/>
      <c r="H22" s="50" t="s">
        <v>167</v>
      </c>
      <c r="I22" s="63">
        <f>ROUND(((I6)/2)+I7,2)</f>
        <v>0</v>
      </c>
      <c r="K22" s="6"/>
      <c r="M22" s="7"/>
    </row>
    <row r="23" spans="1:13" ht="12" customHeight="1" thickBot="1">
      <c r="A23" s="13"/>
      <c r="B23" s="61"/>
      <c r="C23" s="62"/>
      <c r="D23" s="62"/>
      <c r="E23" s="62"/>
      <c r="F23" s="62"/>
      <c r="G23" s="62"/>
      <c r="H23" s="50" t="s">
        <v>22</v>
      </c>
      <c r="I23" s="64">
        <f>SUM(I9:I20)</f>
        <v>200</v>
      </c>
      <c r="K23" s="6"/>
      <c r="M23" s="7"/>
    </row>
    <row r="24" spans="1:13" ht="12" customHeight="1">
      <c r="B24" s="65"/>
      <c r="C24" s="66"/>
      <c r="D24" s="67"/>
      <c r="E24" s="62"/>
      <c r="F24" s="62"/>
      <c r="G24" s="62"/>
      <c r="H24" s="68" t="s">
        <v>62</v>
      </c>
      <c r="I24" s="52">
        <f>ROUND(SUM(I22:I23),2)</f>
        <v>200</v>
      </c>
      <c r="K24" s="6"/>
      <c r="M24" s="7"/>
    </row>
    <row r="25" spans="1:13" ht="12" customHeight="1" thickBot="1">
      <c r="B25" s="247" t="s">
        <v>83</v>
      </c>
      <c r="C25" s="248"/>
      <c r="D25" s="199"/>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200</v>
      </c>
      <c r="K26" s="6"/>
      <c r="M26" s="7"/>
    </row>
    <row r="27" spans="1:13" ht="12" customHeight="1">
      <c r="A27" s="20"/>
      <c r="B27" s="247" t="s">
        <v>84</v>
      </c>
      <c r="C27" s="248"/>
      <c r="D27" s="199"/>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0</v>
      </c>
      <c r="E33" s="90">
        <v>1.44</v>
      </c>
      <c r="F33" s="91">
        <f>ROUND(D33*E33,3)</f>
        <v>0</v>
      </c>
      <c r="G33" s="62"/>
      <c r="H33" s="92" t="s">
        <v>67</v>
      </c>
      <c r="I33" s="93">
        <f>ROUND(F33,3)</f>
        <v>0</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0</v>
      </c>
      <c r="E36" s="90">
        <v>1.2</v>
      </c>
      <c r="F36" s="91">
        <f t="shared" ref="F36:F47" si="1">ROUND(D36*E36,3)</f>
        <v>0</v>
      </c>
      <c r="G36" s="62"/>
      <c r="H36" s="62"/>
      <c r="I36" s="62"/>
    </row>
    <row r="37" spans="1:9" ht="12" customHeight="1">
      <c r="B37" s="56" t="s">
        <v>95</v>
      </c>
      <c r="C37" s="62"/>
      <c r="D37" s="213">
        <f t="shared" ref="D37:D47" si="2">I10</f>
        <v>0</v>
      </c>
      <c r="E37" s="90">
        <v>1.18</v>
      </c>
      <c r="F37" s="91">
        <f t="shared" si="1"/>
        <v>0</v>
      </c>
      <c r="G37" s="62"/>
      <c r="H37" s="62"/>
      <c r="I37" s="62"/>
    </row>
    <row r="38" spans="1:9" ht="12" customHeight="1">
      <c r="B38" s="56" t="s">
        <v>96</v>
      </c>
      <c r="C38" s="62"/>
      <c r="D38" s="213">
        <f t="shared" si="2"/>
        <v>0</v>
      </c>
      <c r="E38" s="90">
        <v>1.18</v>
      </c>
      <c r="F38" s="91">
        <f t="shared" si="1"/>
        <v>0</v>
      </c>
      <c r="G38" s="62"/>
      <c r="H38" s="62"/>
      <c r="I38" s="62"/>
    </row>
    <row r="39" spans="1:9" ht="12" customHeight="1">
      <c r="B39" s="56" t="s">
        <v>97</v>
      </c>
      <c r="C39" s="62"/>
      <c r="D39" s="213">
        <f t="shared" si="2"/>
        <v>0</v>
      </c>
      <c r="E39" s="95">
        <v>1.0449999999999999</v>
      </c>
      <c r="F39" s="91">
        <f t="shared" si="1"/>
        <v>0</v>
      </c>
      <c r="G39" s="62"/>
      <c r="H39" s="62"/>
      <c r="I39" s="62"/>
    </row>
    <row r="40" spans="1:9" ht="12" customHeight="1">
      <c r="B40" s="56" t="s">
        <v>98</v>
      </c>
      <c r="C40" s="62"/>
      <c r="D40" s="213">
        <f t="shared" si="2"/>
        <v>0</v>
      </c>
      <c r="E40" s="95">
        <v>1.0449999999999999</v>
      </c>
      <c r="F40" s="91">
        <f t="shared" si="1"/>
        <v>0</v>
      </c>
      <c r="G40" s="62"/>
      <c r="H40" s="62"/>
      <c r="I40" s="62" t="s">
        <v>0</v>
      </c>
    </row>
    <row r="41" spans="1:9" ht="12" customHeight="1">
      <c r="B41" s="56" t="s">
        <v>99</v>
      </c>
      <c r="C41" s="62"/>
      <c r="D41" s="213">
        <f t="shared" si="2"/>
        <v>50</v>
      </c>
      <c r="E41" s="95">
        <v>1.0449999999999999</v>
      </c>
      <c r="F41" s="91">
        <f t="shared" si="1"/>
        <v>52.25</v>
      </c>
      <c r="G41" s="62"/>
      <c r="H41" s="62"/>
      <c r="I41" s="62"/>
    </row>
    <row r="42" spans="1:9" ht="12" customHeight="1">
      <c r="B42" s="56" t="s">
        <v>100</v>
      </c>
      <c r="C42" s="62" t="s">
        <v>90</v>
      </c>
      <c r="D42" s="213">
        <f t="shared" si="2"/>
        <v>50</v>
      </c>
      <c r="E42" s="90">
        <v>1.25</v>
      </c>
      <c r="F42" s="91">
        <f t="shared" si="1"/>
        <v>62.5</v>
      </c>
      <c r="G42" s="62"/>
      <c r="H42" s="62"/>
      <c r="I42" s="62"/>
    </row>
    <row r="43" spans="1:9" ht="12" customHeight="1">
      <c r="B43" s="56" t="s">
        <v>101</v>
      </c>
      <c r="C43" s="62" t="s">
        <v>90</v>
      </c>
      <c r="D43" s="213">
        <f t="shared" si="2"/>
        <v>50</v>
      </c>
      <c r="E43" s="90">
        <v>1.25</v>
      </c>
      <c r="F43" s="91">
        <f t="shared" si="1"/>
        <v>62.5</v>
      </c>
      <c r="G43" s="62"/>
      <c r="H43" s="62"/>
      <c r="I43" s="62"/>
    </row>
    <row r="44" spans="1:9" ht="12" customHeight="1">
      <c r="B44" s="56" t="s">
        <v>102</v>
      </c>
      <c r="C44" s="62" t="s">
        <v>90</v>
      </c>
      <c r="D44" s="213">
        <f t="shared" si="2"/>
        <v>50</v>
      </c>
      <c r="E44" s="90">
        <v>1.25</v>
      </c>
      <c r="F44" s="91">
        <f t="shared" si="1"/>
        <v>62.5</v>
      </c>
      <c r="G44" s="62"/>
      <c r="H44" s="62"/>
      <c r="I44" s="62"/>
    </row>
    <row r="45" spans="1:9" ht="12" customHeight="1">
      <c r="B45" s="56" t="s">
        <v>91</v>
      </c>
      <c r="C45" s="62" t="s">
        <v>90</v>
      </c>
      <c r="D45" s="213">
        <f t="shared" si="2"/>
        <v>0</v>
      </c>
      <c r="E45" s="90">
        <v>1.25</v>
      </c>
      <c r="F45" s="91">
        <f t="shared" si="1"/>
        <v>0</v>
      </c>
      <c r="G45" s="62"/>
      <c r="H45" s="62"/>
      <c r="I45" s="62"/>
    </row>
    <row r="46" spans="1:9" ht="12" customHeight="1">
      <c r="B46" s="56" t="s">
        <v>92</v>
      </c>
      <c r="C46" s="62" t="s">
        <v>90</v>
      </c>
      <c r="D46" s="213">
        <f t="shared" si="2"/>
        <v>0</v>
      </c>
      <c r="E46" s="90">
        <v>1.25</v>
      </c>
      <c r="F46" s="91">
        <f t="shared" si="1"/>
        <v>0</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239.75</v>
      </c>
    </row>
    <row r="50" spans="1:9" ht="12" customHeight="1">
      <c r="B50" s="94" t="s">
        <v>128</v>
      </c>
      <c r="C50" s="89"/>
      <c r="D50" s="99" t="s">
        <v>1</v>
      </c>
      <c r="E50" s="100" t="s">
        <v>75</v>
      </c>
      <c r="F50" s="62"/>
      <c r="G50" s="62"/>
      <c r="H50" s="62"/>
      <c r="I50" s="62"/>
    </row>
    <row r="51" spans="1:9" ht="12" customHeight="1">
      <c r="B51" s="62"/>
      <c r="C51" s="56" t="s">
        <v>31</v>
      </c>
      <c r="D51" s="101">
        <f>TRUNC(E$21,2)</f>
        <v>0</v>
      </c>
      <c r="E51" s="90">
        <v>1</v>
      </c>
      <c r="F51" s="91">
        <f>ROUND(D51*E51,3)</f>
        <v>0</v>
      </c>
      <c r="G51" s="79"/>
      <c r="H51" s="62"/>
      <c r="I51" s="62"/>
    </row>
    <row r="52" spans="1:9" ht="12" customHeight="1">
      <c r="B52" s="62"/>
      <c r="C52" s="56" t="s">
        <v>32</v>
      </c>
      <c r="D52" s="101">
        <f>TRUNC(F$21,2)</f>
        <v>0</v>
      </c>
      <c r="E52" s="90">
        <v>2</v>
      </c>
      <c r="F52" s="91">
        <f>ROUND(D52*E52,3)</f>
        <v>0</v>
      </c>
      <c r="G52" s="79"/>
      <c r="H52" s="62"/>
      <c r="I52" s="62"/>
    </row>
    <row r="53" spans="1:9" ht="12" customHeight="1">
      <c r="B53" s="62"/>
      <c r="C53" s="50" t="s">
        <v>145</v>
      </c>
      <c r="D53" s="217"/>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c r="E55" s="90">
        <v>0.7</v>
      </c>
      <c r="F55" s="91">
        <f>ROUND(D55*E55,3)</f>
        <v>0</v>
      </c>
      <c r="G55" s="79" t="s">
        <v>134</v>
      </c>
      <c r="H55" s="102">
        <f>SUM(F51:F55)</f>
        <v>0</v>
      </c>
      <c r="I55" s="62"/>
    </row>
    <row r="56" spans="1:9" ht="12" customHeight="1">
      <c r="A56" s="30"/>
      <c r="B56" s="216" t="s">
        <v>0</v>
      </c>
      <c r="C56" s="89"/>
      <c r="D56" s="89"/>
      <c r="E56" s="89"/>
      <c r="F56" s="89"/>
      <c r="G56" s="79"/>
      <c r="H56" s="79"/>
      <c r="I56" s="62"/>
    </row>
    <row r="57" spans="1:9" ht="12" customHeight="1">
      <c r="A57" s="31"/>
      <c r="B57" s="62"/>
      <c r="C57" s="92" t="s">
        <v>136</v>
      </c>
      <c r="D57" s="198"/>
      <c r="E57" s="89">
        <v>25</v>
      </c>
      <c r="F57" s="62"/>
      <c r="G57" s="92" t="s">
        <v>135</v>
      </c>
      <c r="H57" s="91">
        <f>ROUND(D57*E57,3)</f>
        <v>0</v>
      </c>
      <c r="I57" s="62"/>
    </row>
    <row r="58" spans="1:9" ht="12" customHeight="1">
      <c r="A58" s="31"/>
      <c r="B58" s="62"/>
      <c r="C58" s="79"/>
      <c r="D58" s="79"/>
      <c r="E58" s="79"/>
      <c r="F58" s="79"/>
      <c r="G58" s="62"/>
      <c r="H58" s="92" t="s">
        <v>137</v>
      </c>
      <c r="I58" s="93">
        <f>SUM(H55:H57)</f>
        <v>0</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c r="D61" s="105"/>
      <c r="E61" s="106">
        <v>0.05</v>
      </c>
      <c r="F61" s="62"/>
      <c r="G61" s="62"/>
      <c r="H61" s="92" t="s">
        <v>77</v>
      </c>
      <c r="I61" s="91">
        <f>ROUND(C61*E61,3)</f>
        <v>0</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239.75</v>
      </c>
    </row>
    <row r="76" spans="1:9" ht="12" customHeight="1">
      <c r="B76" s="62"/>
      <c r="C76" s="62"/>
      <c r="D76" s="62"/>
      <c r="E76" s="62"/>
      <c r="F76" s="62"/>
      <c r="G76" s="62"/>
      <c r="H76" s="71"/>
      <c r="I76" s="93"/>
    </row>
    <row r="77" spans="1:9" ht="12" customHeight="1">
      <c r="B77" s="62"/>
      <c r="C77" s="62"/>
      <c r="D77" s="62"/>
      <c r="E77" s="62"/>
      <c r="F77" s="62"/>
      <c r="G77" s="62"/>
      <c r="H77" s="50" t="s">
        <v>159</v>
      </c>
      <c r="I77" s="195"/>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0</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50</v>
      </c>
      <c r="E86" s="62"/>
      <c r="F86" s="62"/>
      <c r="G86" s="112"/>
      <c r="H86" s="222" t="s">
        <v>63</v>
      </c>
      <c r="I86" s="91">
        <f>SUM(D86:D87)</f>
        <v>170</v>
      </c>
    </row>
    <row r="87" spans="1:10" ht="12" customHeight="1">
      <c r="B87" s="62"/>
      <c r="C87" s="50" t="s">
        <v>105</v>
      </c>
      <c r="D87" s="91">
        <f>I177</f>
        <v>120</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28.5</v>
      </c>
      <c r="E88" s="62"/>
      <c r="F88" s="62"/>
      <c r="G88" s="62"/>
      <c r="H88" s="50" t="s">
        <v>153</v>
      </c>
      <c r="I88" s="117">
        <f>D88</f>
        <v>28.5</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-28.5</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0</v>
      </c>
      <c r="E92" s="62"/>
      <c r="F92" s="62"/>
      <c r="G92" s="62"/>
      <c r="H92" s="222" t="s">
        <v>154</v>
      </c>
      <c r="I92" s="230">
        <f>D92</f>
        <v>0</v>
      </c>
      <c r="J92" s="4"/>
    </row>
    <row r="93" spans="1:10" ht="12" customHeight="1">
      <c r="B93" s="62"/>
      <c r="C93" s="50"/>
      <c r="D93" s="117"/>
      <c r="E93" s="62"/>
      <c r="F93" s="62"/>
      <c r="G93" s="62"/>
      <c r="H93" s="50" t="s">
        <v>0</v>
      </c>
      <c r="I93" s="116">
        <f>IF(D25="n",0,-I92)</f>
        <v>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c r="D99" s="52">
        <f>I24</f>
        <v>200</v>
      </c>
      <c r="E99" s="124" t="s">
        <v>0</v>
      </c>
      <c r="F99" s="62"/>
      <c r="G99" s="62"/>
      <c r="H99" s="50" t="s">
        <v>82</v>
      </c>
      <c r="I99" s="120">
        <f>IF(D99&gt;0,C99*D99,0)</f>
        <v>0</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t="e">
        <f>IF(D$27="N",E135,E137)</f>
        <v>#DIV/0!</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t="e">
        <f>SUM(I79:I113)</f>
        <v>#DIV/0!</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t="e">
        <f>IF(AND(I26&lt;=200,E132&gt;I114),E132-I114,0)</f>
        <v>#DIV/0!</v>
      </c>
    </row>
    <row r="117" spans="1:10" ht="12" customHeight="1" thickBot="1">
      <c r="B117" s="62"/>
      <c r="C117" s="62"/>
      <c r="D117" s="62"/>
      <c r="E117" s="62"/>
      <c r="F117" s="62"/>
      <c r="G117" s="62"/>
      <c r="H117" s="129"/>
      <c r="I117" s="62"/>
      <c r="J117" s="9"/>
    </row>
    <row r="118" spans="1:10" ht="12" customHeight="1">
      <c r="B118" s="249" t="s">
        <v>115</v>
      </c>
      <c r="C118" s="250"/>
      <c r="D118" s="250"/>
      <c r="E118" s="251"/>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c r="F120" s="62"/>
      <c r="G120" s="62"/>
      <c r="H120" s="68" t="s">
        <v>41</v>
      </c>
      <c r="I120" s="120" t="e">
        <f>SUM(I114:I117)</f>
        <v>#DIV/0!</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row>
    <row r="123" spans="1:10" ht="12" customHeight="1" thickBot="1">
      <c r="B123" s="133" t="s">
        <v>162</v>
      </c>
      <c r="C123" s="137"/>
      <c r="D123" s="73"/>
      <c r="E123" s="189"/>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t="e">
        <f>I120*I122</f>
        <v>#DIV/0!</v>
      </c>
      <c r="J125" s="5"/>
    </row>
    <row r="126" spans="1:10" ht="12" customHeight="1">
      <c r="B126" s="133" t="s">
        <v>163</v>
      </c>
      <c r="C126" s="37"/>
      <c r="D126" s="37"/>
      <c r="E126" s="189"/>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t="e">
        <f>IF(((E123-E120)/E120)&gt;0.01,((((E123-E120)-(E123*0.01))*1.5)+((E123-E120)*0.5)),0)</f>
        <v>#DIV/0!</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t="e">
        <f>IF(((E126-E120)/E120)&gt;0.01,((((E126-E120)-(E126*0.01))*1.5)+((E126-E120)*0.5)),0)</f>
        <v>#DIV/0!</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t="e">
        <f>IF(D25="N",0,(-SUM(I125)*0.02))</f>
        <v>#DIV/0!</v>
      </c>
    </row>
    <row r="145" spans="1:13" ht="12" customHeight="1" thickBot="1">
      <c r="A145" s="24"/>
      <c r="B145" s="73"/>
      <c r="C145" s="73"/>
      <c r="D145" s="62"/>
      <c r="E145" s="62"/>
      <c r="F145" s="62"/>
      <c r="G145" s="62"/>
      <c r="H145" s="62"/>
      <c r="I145" s="62"/>
    </row>
    <row r="146" spans="1:13" ht="12" customHeight="1">
      <c r="A146" s="24"/>
      <c r="B146" s="170"/>
      <c r="C146" s="73"/>
      <c r="D146" s="62"/>
      <c r="E146" s="239" t="s">
        <v>43</v>
      </c>
      <c r="F146" s="240"/>
      <c r="G146" s="240"/>
      <c r="H146" s="235" t="e">
        <f>ROUND(SUM(I125:I144),2)</f>
        <v>#DIV/0!</v>
      </c>
      <c r="I146" s="236"/>
    </row>
    <row r="147" spans="1:13" ht="12" customHeight="1" thickBot="1">
      <c r="A147" s="23"/>
      <c r="B147" s="62"/>
      <c r="C147" s="62"/>
      <c r="D147" s="62"/>
      <c r="E147" s="241"/>
      <c r="F147" s="242"/>
      <c r="G147" s="242"/>
      <c r="H147" s="237"/>
      <c r="I147" s="238"/>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44" t="s">
        <v>45</v>
      </c>
      <c r="C155" s="244"/>
      <c r="D155" s="176"/>
      <c r="E155" s="234" t="s">
        <v>46</v>
      </c>
      <c r="F155" s="234" t="s">
        <v>47</v>
      </c>
      <c r="G155" s="123"/>
      <c r="H155" s="234" t="s">
        <v>1</v>
      </c>
      <c r="I155" s="107" t="s">
        <v>30</v>
      </c>
    </row>
    <row r="156" spans="1:13" ht="12" customHeight="1">
      <c r="B156" s="243" t="s">
        <v>172</v>
      </c>
      <c r="C156" s="243"/>
      <c r="D156" s="62"/>
      <c r="E156" s="205"/>
      <c r="F156" s="206"/>
      <c r="G156" s="123"/>
      <c r="H156" s="208">
        <v>100</v>
      </c>
      <c r="I156" s="177">
        <f t="shared" ref="I156:I161" si="3">IF(H156&lt;200,ROUND(IF(((200-H156)/200)*(1*H156)&gt;0,((200-H156)/200)*(1*H156),0),3),0)</f>
        <v>50</v>
      </c>
    </row>
    <row r="157" spans="1:13" ht="12" customHeight="1">
      <c r="B157" s="243"/>
      <c r="C157" s="243"/>
      <c r="D157" s="62"/>
      <c r="E157" s="207"/>
      <c r="F157" s="206"/>
      <c r="G157" s="123"/>
      <c r="H157" s="208"/>
      <c r="I157" s="177">
        <f t="shared" si="3"/>
        <v>0</v>
      </c>
    </row>
    <row r="158" spans="1:13" ht="12" customHeight="1">
      <c r="B158" s="243"/>
      <c r="C158" s="243"/>
      <c r="D158" s="62"/>
      <c r="E158" s="205"/>
      <c r="F158" s="206"/>
      <c r="G158" s="123"/>
      <c r="H158" s="208"/>
      <c r="I158" s="177">
        <f t="shared" si="3"/>
        <v>0</v>
      </c>
    </row>
    <row r="159" spans="1:13" ht="12" customHeight="1">
      <c r="B159" s="243"/>
      <c r="C159" s="243"/>
      <c r="D159" s="62"/>
      <c r="E159" s="205"/>
      <c r="F159" s="206"/>
      <c r="G159" s="123"/>
      <c r="H159" s="208"/>
      <c r="I159" s="177">
        <f t="shared" si="3"/>
        <v>0</v>
      </c>
    </row>
    <row r="160" spans="1:13" ht="12" customHeight="1">
      <c r="B160" s="243"/>
      <c r="C160" s="243"/>
      <c r="D160" s="62"/>
      <c r="E160" s="205"/>
      <c r="F160" s="206"/>
      <c r="G160" s="123"/>
      <c r="H160" s="209"/>
      <c r="I160" s="177">
        <f t="shared" si="3"/>
        <v>0</v>
      </c>
    </row>
    <row r="161" spans="1:12" ht="12" customHeight="1">
      <c r="B161" s="243"/>
      <c r="C161" s="243"/>
      <c r="D161" s="62"/>
      <c r="E161" s="205"/>
      <c r="F161" s="206"/>
      <c r="G161" s="123"/>
      <c r="H161" s="209"/>
      <c r="I161" s="178">
        <f t="shared" si="3"/>
        <v>0</v>
      </c>
    </row>
    <row r="162" spans="1:12" ht="12" customHeight="1">
      <c r="B162" s="62"/>
      <c r="C162" s="88"/>
      <c r="D162" s="62"/>
      <c r="E162" s="62"/>
      <c r="F162" s="62"/>
      <c r="G162" s="62"/>
      <c r="H162" s="71" t="s">
        <v>107</v>
      </c>
      <c r="I162" s="179">
        <f>SUM(I156:I161)</f>
        <v>50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44" t="s">
        <v>45</v>
      </c>
      <c r="C170" s="244"/>
      <c r="D170" s="176"/>
      <c r="E170" s="234" t="s">
        <v>46</v>
      </c>
      <c r="F170" s="234" t="s">
        <v>47</v>
      </c>
      <c r="G170" s="79"/>
      <c r="H170" s="234" t="s">
        <v>1</v>
      </c>
      <c r="I170" s="107" t="s">
        <v>30</v>
      </c>
    </row>
    <row r="171" spans="1:12" ht="12" customHeight="1">
      <c r="A171" s="32"/>
      <c r="B171" s="243" t="s">
        <v>170</v>
      </c>
      <c r="C171" s="243"/>
      <c r="D171" s="62"/>
      <c r="E171" s="205"/>
      <c r="F171" s="206"/>
      <c r="G171" s="123"/>
      <c r="H171" s="208">
        <v>100</v>
      </c>
      <c r="I171" s="177">
        <f t="shared" ref="I171:I176" si="4">IF(H171&lt;400,ROUND(MAX(((200-H171)/200)*(2*H171),((400-H171)/400)*(1.6*H171)),3),0)</f>
        <v>120</v>
      </c>
    </row>
    <row r="172" spans="1:12" ht="12" customHeight="1">
      <c r="A172" s="32"/>
      <c r="B172" s="243"/>
      <c r="C172" s="243"/>
      <c r="D172" s="62"/>
      <c r="E172" s="205"/>
      <c r="F172" s="206"/>
      <c r="G172" s="123"/>
      <c r="H172" s="208"/>
      <c r="I172" s="177">
        <f t="shared" si="4"/>
        <v>0</v>
      </c>
    </row>
    <row r="173" spans="1:12" ht="12" customHeight="1">
      <c r="A173" s="32"/>
      <c r="B173" s="243"/>
      <c r="C173" s="243"/>
      <c r="D173" s="62"/>
      <c r="E173" s="205"/>
      <c r="F173" s="206"/>
      <c r="G173" s="123"/>
      <c r="H173" s="208"/>
      <c r="I173" s="177">
        <f t="shared" si="4"/>
        <v>0</v>
      </c>
    </row>
    <row r="174" spans="1:12" ht="12" customHeight="1">
      <c r="A174" s="32"/>
      <c r="B174" s="243"/>
      <c r="C174" s="243"/>
      <c r="D174" s="62"/>
      <c r="E174" s="205"/>
      <c r="F174" s="206"/>
      <c r="G174" s="123"/>
      <c r="H174" s="208"/>
      <c r="I174" s="177">
        <f t="shared" si="4"/>
        <v>0</v>
      </c>
      <c r="J174" s="10"/>
    </row>
    <row r="175" spans="1:12" ht="12" customHeight="1">
      <c r="A175" s="32"/>
      <c r="B175" s="243"/>
      <c r="C175" s="243"/>
      <c r="D175" s="62"/>
      <c r="E175" s="205"/>
      <c r="F175" s="206"/>
      <c r="G175" s="123"/>
      <c r="H175" s="208"/>
      <c r="I175" s="177">
        <f t="shared" si="4"/>
        <v>0</v>
      </c>
    </row>
    <row r="176" spans="1:12" ht="12" customHeight="1">
      <c r="A176" s="32"/>
      <c r="B176" s="243"/>
      <c r="C176" s="243"/>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120</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mergeCells count="20">
    <mergeCell ref="B175:C175"/>
    <mergeCell ref="B176:C176"/>
    <mergeCell ref="B161:C161"/>
    <mergeCell ref="B170:C170"/>
    <mergeCell ref="B171:C171"/>
    <mergeCell ref="B172:C172"/>
    <mergeCell ref="B173:C173"/>
    <mergeCell ref="B174:C174"/>
    <mergeCell ref="H146:I147"/>
    <mergeCell ref="B160:C160"/>
    <mergeCell ref="C1:E1"/>
    <mergeCell ref="B25:C25"/>
    <mergeCell ref="B27:C27"/>
    <mergeCell ref="B118:E118"/>
    <mergeCell ref="E146:G147"/>
    <mergeCell ref="B155:C155"/>
    <mergeCell ref="B156:C156"/>
    <mergeCell ref="B157:C157"/>
    <mergeCell ref="B158:C158"/>
    <mergeCell ref="B159:C159"/>
  </mergeCells>
  <printOptions horizontalCentered="1" verticalCentered="1"/>
  <pageMargins left="0.25" right="0.25" top="0.91" bottom="0.35" header="0.17" footer="0.17"/>
  <pageSetup scale="75" fitToHeight="2" orientation="portrait"/>
  <headerFooter alignWithMargins="0">
    <oddHeader xml:space="preserve">&amp;C&amp;"Arial,Bold"&amp;11 2015-2016 STATE EQUALIZATION GUARANTEE COMPUTATION
REVENUE ESTIMATE WORKSHEET
&amp;10BASED ON &amp;8
&amp;10 2014-2015 STARS FINAL 80/120 DAY AVERAGE </oddHeader>
    <oddFooter>&amp;L&amp;F   &amp;D  &amp;T&amp;RPage &amp;P of &amp;N</oddFooter>
  </headerFooter>
  <rowBreaks count="2" manualBreakCount="2">
    <brk id="73" max="9" man="1"/>
    <brk id="147" max="9" man="1"/>
  </rowBreak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topLeftCell="A141" zoomScale="120" zoomScaleNormal="120" zoomScalePageLayoutView="120" workbookViewId="0">
      <selection activeCell="H171" sqref="H171"/>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45" t="s">
        <v>169</v>
      </c>
      <c r="D1" s="246"/>
      <c r="E1" s="246"/>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c r="F7" s="203"/>
      <c r="G7" s="39"/>
      <c r="H7" s="203"/>
      <c r="I7" s="51">
        <f>SUM(C7:H7)</f>
        <v>0</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c r="F9" s="201"/>
      <c r="G9" s="39"/>
      <c r="H9" s="201"/>
      <c r="I9" s="51">
        <f t="shared" ref="I9:I20" si="0">SUM(E9:H9)</f>
        <v>0</v>
      </c>
      <c r="K9" s="1"/>
      <c r="L9" s="1"/>
      <c r="M9" s="1"/>
    </row>
    <row r="10" spans="1:14" ht="12" customHeight="1">
      <c r="B10" s="56" t="s">
        <v>10</v>
      </c>
      <c r="C10" s="57"/>
      <c r="D10" s="51"/>
      <c r="E10" s="201"/>
      <c r="F10" s="201"/>
      <c r="G10" s="42"/>
      <c r="H10" s="201"/>
      <c r="I10" s="51">
        <f t="shared" si="0"/>
        <v>0</v>
      </c>
      <c r="K10" s="6"/>
      <c r="M10" s="7"/>
    </row>
    <row r="11" spans="1:14" ht="12" customHeight="1">
      <c r="B11" s="56" t="s">
        <v>11</v>
      </c>
      <c r="C11" s="57"/>
      <c r="D11" s="51"/>
      <c r="E11" s="201"/>
      <c r="F11" s="201"/>
      <c r="G11" s="39"/>
      <c r="H11" s="201"/>
      <c r="I11" s="51">
        <f t="shared" si="0"/>
        <v>0</v>
      </c>
      <c r="K11" s="6"/>
      <c r="M11" s="7"/>
    </row>
    <row r="12" spans="1:14" ht="12" customHeight="1">
      <c r="B12" s="56" t="s">
        <v>12</v>
      </c>
      <c r="C12" s="57"/>
      <c r="D12" s="51"/>
      <c r="E12" s="201"/>
      <c r="F12" s="201"/>
      <c r="G12" s="42"/>
      <c r="H12" s="201"/>
      <c r="I12" s="51">
        <f t="shared" si="0"/>
        <v>0</v>
      </c>
      <c r="K12" s="6"/>
      <c r="M12" s="7"/>
    </row>
    <row r="13" spans="1:14" ht="12" customHeight="1">
      <c r="B13" s="56" t="s">
        <v>13</v>
      </c>
      <c r="C13" s="57"/>
      <c r="D13" s="51"/>
      <c r="E13" s="201"/>
      <c r="F13" s="201"/>
      <c r="G13" s="39"/>
      <c r="H13" s="201"/>
      <c r="I13" s="51">
        <f t="shared" si="0"/>
        <v>0</v>
      </c>
      <c r="K13" s="6"/>
      <c r="M13" s="7"/>
    </row>
    <row r="14" spans="1:14" ht="12" customHeight="1">
      <c r="B14" s="56" t="s">
        <v>14</v>
      </c>
      <c r="C14" s="57"/>
      <c r="D14" s="51"/>
      <c r="E14" s="201"/>
      <c r="F14" s="201"/>
      <c r="G14" s="42"/>
      <c r="H14" s="201"/>
      <c r="I14" s="51">
        <f t="shared" si="0"/>
        <v>0</v>
      </c>
      <c r="K14" s="6"/>
      <c r="M14" s="7"/>
    </row>
    <row r="15" spans="1:14" ht="12" customHeight="1">
      <c r="B15" s="56" t="s">
        <v>15</v>
      </c>
      <c r="C15" s="57"/>
      <c r="D15" s="51"/>
      <c r="E15" s="201"/>
      <c r="F15" s="201"/>
      <c r="G15" s="39"/>
      <c r="H15" s="201">
        <v>50</v>
      </c>
      <c r="I15" s="51">
        <f t="shared" si="0"/>
        <v>50</v>
      </c>
      <c r="K15" s="6"/>
      <c r="M15" s="7"/>
    </row>
    <row r="16" spans="1:14" ht="12" customHeight="1">
      <c r="B16" s="56" t="s">
        <v>16</v>
      </c>
      <c r="C16" s="57"/>
      <c r="D16" s="51"/>
      <c r="E16" s="201"/>
      <c r="F16" s="201"/>
      <c r="G16" s="42"/>
      <c r="H16" s="201">
        <v>50</v>
      </c>
      <c r="I16" s="51">
        <f t="shared" si="0"/>
        <v>50</v>
      </c>
      <c r="K16" s="6"/>
      <c r="M16" s="7"/>
    </row>
    <row r="17" spans="1:13" ht="12" customHeight="1">
      <c r="B17" s="56" t="s">
        <v>17</v>
      </c>
      <c r="C17" s="57"/>
      <c r="D17" s="51"/>
      <c r="E17" s="201"/>
      <c r="F17" s="201"/>
      <c r="G17" s="39"/>
      <c r="H17" s="201">
        <v>50</v>
      </c>
      <c r="I17" s="51">
        <f t="shared" si="0"/>
        <v>50</v>
      </c>
      <c r="K17" s="6"/>
      <c r="M17" s="7"/>
    </row>
    <row r="18" spans="1:13" ht="12" customHeight="1">
      <c r="B18" s="56" t="s">
        <v>18</v>
      </c>
      <c r="C18" s="57"/>
      <c r="D18" s="51"/>
      <c r="E18" s="201"/>
      <c r="F18" s="201"/>
      <c r="G18" s="42"/>
      <c r="H18" s="201">
        <v>50</v>
      </c>
      <c r="I18" s="51">
        <f t="shared" si="0"/>
        <v>50</v>
      </c>
      <c r="K18" s="6"/>
      <c r="M18" s="7"/>
    </row>
    <row r="19" spans="1:13" ht="12" customHeight="1">
      <c r="B19" s="56" t="s">
        <v>19</v>
      </c>
      <c r="C19" s="57"/>
      <c r="D19" s="51"/>
      <c r="E19" s="201"/>
      <c r="F19" s="201"/>
      <c r="G19" s="39"/>
      <c r="H19" s="201">
        <v>50</v>
      </c>
      <c r="I19" s="51">
        <f t="shared" si="0"/>
        <v>50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0</v>
      </c>
      <c r="F21" s="51">
        <f>ROUND(SUM(F6:F20),2)</f>
        <v>0</v>
      </c>
      <c r="G21" s="39"/>
      <c r="H21" s="51">
        <f>SUM(H6:H20)</f>
        <v>250</v>
      </c>
      <c r="I21" s="51"/>
    </row>
    <row r="22" spans="1:13" ht="12" customHeight="1">
      <c r="A22" s="13"/>
      <c r="B22" s="61" t="s">
        <v>21</v>
      </c>
      <c r="C22" s="62"/>
      <c r="D22" s="62"/>
      <c r="E22" s="62"/>
      <c r="F22" s="62"/>
      <c r="G22" s="62"/>
      <c r="H22" s="50" t="s">
        <v>167</v>
      </c>
      <c r="I22" s="63">
        <f>ROUND(((I6)/2)+I7,2)</f>
        <v>0</v>
      </c>
      <c r="K22" s="6"/>
      <c r="M22" s="7"/>
    </row>
    <row r="23" spans="1:13" ht="12" customHeight="1" thickBot="1">
      <c r="A23" s="13"/>
      <c r="B23" s="61"/>
      <c r="C23" s="62"/>
      <c r="D23" s="62"/>
      <c r="E23" s="62"/>
      <c r="F23" s="62"/>
      <c r="G23" s="62"/>
      <c r="H23" s="50" t="s">
        <v>22</v>
      </c>
      <c r="I23" s="64">
        <f>SUM(I9:I20)</f>
        <v>250</v>
      </c>
      <c r="K23" s="6"/>
      <c r="M23" s="7"/>
    </row>
    <row r="24" spans="1:13" ht="12" customHeight="1">
      <c r="B24" s="65"/>
      <c r="C24" s="66"/>
      <c r="D24" s="67"/>
      <c r="E24" s="62"/>
      <c r="F24" s="62"/>
      <c r="G24" s="62"/>
      <c r="H24" s="68" t="s">
        <v>62</v>
      </c>
      <c r="I24" s="52">
        <f>ROUND(SUM(I22:I23),2)</f>
        <v>250</v>
      </c>
      <c r="K24" s="6"/>
      <c r="M24" s="7"/>
    </row>
    <row r="25" spans="1:13" ht="12" customHeight="1" thickBot="1">
      <c r="B25" s="247" t="s">
        <v>83</v>
      </c>
      <c r="C25" s="248"/>
      <c r="D25" s="199"/>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250</v>
      </c>
      <c r="K26" s="6"/>
      <c r="M26" s="7"/>
    </row>
    <row r="27" spans="1:13" ht="12" customHeight="1">
      <c r="A27" s="20"/>
      <c r="B27" s="247" t="s">
        <v>84</v>
      </c>
      <c r="C27" s="248"/>
      <c r="D27" s="199"/>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0</v>
      </c>
      <c r="E33" s="90">
        <v>1.44</v>
      </c>
      <c r="F33" s="91">
        <f>ROUND(D33*E33,3)</f>
        <v>0</v>
      </c>
      <c r="G33" s="62"/>
      <c r="H33" s="92" t="s">
        <v>67</v>
      </c>
      <c r="I33" s="93">
        <f>ROUND(F33,3)</f>
        <v>0</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0</v>
      </c>
      <c r="E36" s="90">
        <v>1.2</v>
      </c>
      <c r="F36" s="91">
        <f t="shared" ref="F36:F47" si="1">ROUND(D36*E36,3)</f>
        <v>0</v>
      </c>
      <c r="G36" s="62"/>
      <c r="H36" s="62"/>
      <c r="I36" s="62"/>
    </row>
    <row r="37" spans="1:9" ht="12" customHeight="1">
      <c r="B37" s="56" t="s">
        <v>95</v>
      </c>
      <c r="C37" s="62"/>
      <c r="D37" s="213">
        <f t="shared" ref="D37:D47" si="2">I10</f>
        <v>0</v>
      </c>
      <c r="E37" s="90">
        <v>1.18</v>
      </c>
      <c r="F37" s="91">
        <f t="shared" si="1"/>
        <v>0</v>
      </c>
      <c r="G37" s="62"/>
      <c r="H37" s="62"/>
      <c r="I37" s="62"/>
    </row>
    <row r="38" spans="1:9" ht="12" customHeight="1">
      <c r="B38" s="56" t="s">
        <v>96</v>
      </c>
      <c r="C38" s="62"/>
      <c r="D38" s="213">
        <f t="shared" si="2"/>
        <v>0</v>
      </c>
      <c r="E38" s="90">
        <v>1.18</v>
      </c>
      <c r="F38" s="91">
        <f t="shared" si="1"/>
        <v>0</v>
      </c>
      <c r="G38" s="62"/>
      <c r="H38" s="62"/>
      <c r="I38" s="62"/>
    </row>
    <row r="39" spans="1:9" ht="12" customHeight="1">
      <c r="B39" s="56" t="s">
        <v>97</v>
      </c>
      <c r="C39" s="62"/>
      <c r="D39" s="213">
        <f t="shared" si="2"/>
        <v>0</v>
      </c>
      <c r="E39" s="95">
        <v>1.0449999999999999</v>
      </c>
      <c r="F39" s="91">
        <f t="shared" si="1"/>
        <v>0</v>
      </c>
      <c r="G39" s="62"/>
      <c r="H39" s="62"/>
      <c r="I39" s="62"/>
    </row>
    <row r="40" spans="1:9" ht="12" customHeight="1">
      <c r="B40" s="56" t="s">
        <v>98</v>
      </c>
      <c r="C40" s="62"/>
      <c r="D40" s="213">
        <f t="shared" si="2"/>
        <v>0</v>
      </c>
      <c r="E40" s="95">
        <v>1.0449999999999999</v>
      </c>
      <c r="F40" s="91">
        <f t="shared" si="1"/>
        <v>0</v>
      </c>
      <c r="G40" s="62"/>
      <c r="H40" s="62"/>
      <c r="I40" s="62" t="s">
        <v>0</v>
      </c>
    </row>
    <row r="41" spans="1:9" ht="12" customHeight="1">
      <c r="B41" s="56" t="s">
        <v>99</v>
      </c>
      <c r="C41" s="62"/>
      <c r="D41" s="213">
        <f t="shared" si="2"/>
        <v>0</v>
      </c>
      <c r="E41" s="95">
        <v>1.0449999999999999</v>
      </c>
      <c r="F41" s="91">
        <f t="shared" si="1"/>
        <v>0</v>
      </c>
      <c r="G41" s="62"/>
      <c r="H41" s="62"/>
      <c r="I41" s="62"/>
    </row>
    <row r="42" spans="1:9" ht="12" customHeight="1">
      <c r="B42" s="56" t="s">
        <v>100</v>
      </c>
      <c r="C42" s="62" t="s">
        <v>90</v>
      </c>
      <c r="D42" s="213">
        <f t="shared" si="2"/>
        <v>50</v>
      </c>
      <c r="E42" s="90">
        <v>1.25</v>
      </c>
      <c r="F42" s="91">
        <f t="shared" si="1"/>
        <v>62.5</v>
      </c>
      <c r="G42" s="62"/>
      <c r="H42" s="62"/>
      <c r="I42" s="62"/>
    </row>
    <row r="43" spans="1:9" ht="12" customHeight="1">
      <c r="B43" s="56" t="s">
        <v>101</v>
      </c>
      <c r="C43" s="62" t="s">
        <v>90</v>
      </c>
      <c r="D43" s="213">
        <f t="shared" si="2"/>
        <v>50</v>
      </c>
      <c r="E43" s="90">
        <v>1.25</v>
      </c>
      <c r="F43" s="91">
        <f t="shared" si="1"/>
        <v>62.5</v>
      </c>
      <c r="G43" s="62"/>
      <c r="H43" s="62"/>
      <c r="I43" s="62"/>
    </row>
    <row r="44" spans="1:9" ht="12" customHeight="1">
      <c r="B44" s="56" t="s">
        <v>102</v>
      </c>
      <c r="C44" s="62" t="s">
        <v>90</v>
      </c>
      <c r="D44" s="213">
        <f t="shared" si="2"/>
        <v>50</v>
      </c>
      <c r="E44" s="90">
        <v>1.25</v>
      </c>
      <c r="F44" s="91">
        <f t="shared" si="1"/>
        <v>62.5</v>
      </c>
      <c r="G44" s="62"/>
      <c r="H44" s="62"/>
      <c r="I44" s="62"/>
    </row>
    <row r="45" spans="1:9" ht="12" customHeight="1">
      <c r="B45" s="56" t="s">
        <v>91</v>
      </c>
      <c r="C45" s="62" t="s">
        <v>90</v>
      </c>
      <c r="D45" s="213">
        <f t="shared" si="2"/>
        <v>50</v>
      </c>
      <c r="E45" s="90">
        <v>1.25</v>
      </c>
      <c r="F45" s="91">
        <f t="shared" si="1"/>
        <v>62.5</v>
      </c>
      <c r="G45" s="62"/>
      <c r="H45" s="62"/>
      <c r="I45" s="62"/>
    </row>
    <row r="46" spans="1:9" ht="12" customHeight="1">
      <c r="B46" s="56" t="s">
        <v>92</v>
      </c>
      <c r="C46" s="62" t="s">
        <v>90</v>
      </c>
      <c r="D46" s="213">
        <f t="shared" si="2"/>
        <v>50</v>
      </c>
      <c r="E46" s="90">
        <v>1.25</v>
      </c>
      <c r="F46" s="91">
        <f t="shared" si="1"/>
        <v>62.5</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312.5</v>
      </c>
    </row>
    <row r="50" spans="1:9" ht="12" customHeight="1">
      <c r="B50" s="94" t="s">
        <v>128</v>
      </c>
      <c r="C50" s="89"/>
      <c r="D50" s="99" t="s">
        <v>1</v>
      </c>
      <c r="E50" s="100" t="s">
        <v>75</v>
      </c>
      <c r="F50" s="62"/>
      <c r="G50" s="62"/>
      <c r="H50" s="62"/>
      <c r="I50" s="62"/>
    </row>
    <row r="51" spans="1:9" ht="12" customHeight="1">
      <c r="B51" s="62"/>
      <c r="C51" s="56" t="s">
        <v>31</v>
      </c>
      <c r="D51" s="101">
        <f>TRUNC(E$21,2)</f>
        <v>0</v>
      </c>
      <c r="E51" s="90">
        <v>1</v>
      </c>
      <c r="F51" s="91">
        <f>ROUND(D51*E51,3)</f>
        <v>0</v>
      </c>
      <c r="G51" s="79"/>
      <c r="H51" s="62"/>
      <c r="I51" s="62"/>
    </row>
    <row r="52" spans="1:9" ht="12" customHeight="1">
      <c r="B52" s="62"/>
      <c r="C52" s="56" t="s">
        <v>32</v>
      </c>
      <c r="D52" s="101">
        <f>TRUNC(F$21,2)</f>
        <v>0</v>
      </c>
      <c r="E52" s="90">
        <v>2</v>
      </c>
      <c r="F52" s="91">
        <f>ROUND(D52*E52,3)</f>
        <v>0</v>
      </c>
      <c r="G52" s="79"/>
      <c r="H52" s="62"/>
      <c r="I52" s="62"/>
    </row>
    <row r="53" spans="1:9" ht="12" customHeight="1">
      <c r="B53" s="62"/>
      <c r="C53" s="50" t="s">
        <v>145</v>
      </c>
      <c r="D53" s="217"/>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c r="E55" s="90">
        <v>0.7</v>
      </c>
      <c r="F55" s="91">
        <f>ROUND(D55*E55,3)</f>
        <v>0</v>
      </c>
      <c r="G55" s="79" t="s">
        <v>134</v>
      </c>
      <c r="H55" s="102">
        <f>SUM(F51:F55)</f>
        <v>0</v>
      </c>
      <c r="I55" s="62"/>
    </row>
    <row r="56" spans="1:9" ht="12" customHeight="1">
      <c r="A56" s="30"/>
      <c r="B56" s="216" t="s">
        <v>0</v>
      </c>
      <c r="C56" s="89"/>
      <c r="D56" s="89"/>
      <c r="E56" s="89"/>
      <c r="F56" s="89"/>
      <c r="G56" s="79"/>
      <c r="H56" s="79"/>
      <c r="I56" s="62"/>
    </row>
    <row r="57" spans="1:9" ht="12" customHeight="1">
      <c r="A57" s="31"/>
      <c r="B57" s="62"/>
      <c r="C57" s="92" t="s">
        <v>136</v>
      </c>
      <c r="D57" s="198"/>
      <c r="E57" s="89">
        <v>25</v>
      </c>
      <c r="F57" s="62"/>
      <c r="G57" s="92" t="s">
        <v>135</v>
      </c>
      <c r="H57" s="91">
        <f>ROUND(D57*E57,3)</f>
        <v>0</v>
      </c>
      <c r="I57" s="62"/>
    </row>
    <row r="58" spans="1:9" ht="12" customHeight="1">
      <c r="A58" s="31"/>
      <c r="B58" s="62"/>
      <c r="C58" s="79"/>
      <c r="D58" s="79"/>
      <c r="E58" s="79"/>
      <c r="F58" s="79"/>
      <c r="G58" s="62"/>
      <c r="H58" s="92" t="s">
        <v>137</v>
      </c>
      <c r="I58" s="93">
        <f>SUM(H55:H57)</f>
        <v>0</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c r="D61" s="105"/>
      <c r="E61" s="106">
        <v>0.05</v>
      </c>
      <c r="F61" s="62"/>
      <c r="G61" s="62"/>
      <c r="H61" s="92" t="s">
        <v>77</v>
      </c>
      <c r="I61" s="91">
        <f>ROUND(C61*E61,3)</f>
        <v>0</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312.5</v>
      </c>
    </row>
    <row r="76" spans="1:9" ht="12" customHeight="1">
      <c r="B76" s="62"/>
      <c r="C76" s="62"/>
      <c r="D76" s="62"/>
      <c r="E76" s="62"/>
      <c r="F76" s="62"/>
      <c r="G76" s="62"/>
      <c r="H76" s="71"/>
      <c r="I76" s="93"/>
    </row>
    <row r="77" spans="1:9" ht="12" customHeight="1">
      <c r="B77" s="62"/>
      <c r="C77" s="62"/>
      <c r="D77" s="62"/>
      <c r="E77" s="62"/>
      <c r="F77" s="62"/>
      <c r="G77" s="62"/>
      <c r="H77" s="50" t="s">
        <v>159</v>
      </c>
      <c r="I77" s="195"/>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0</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50</v>
      </c>
      <c r="E86" s="62"/>
      <c r="F86" s="62"/>
      <c r="G86" s="112"/>
      <c r="H86" s="222" t="s">
        <v>63</v>
      </c>
      <c r="I86" s="91">
        <f>SUM(D86:D87)</f>
        <v>200</v>
      </c>
    </row>
    <row r="87" spans="1:10" ht="12" customHeight="1">
      <c r="B87" s="62"/>
      <c r="C87" s="50" t="s">
        <v>105</v>
      </c>
      <c r="D87" s="91">
        <f>I177</f>
        <v>150</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35.155999999999999</v>
      </c>
      <c r="E88" s="62"/>
      <c r="F88" s="62"/>
      <c r="G88" s="62"/>
      <c r="H88" s="50" t="s">
        <v>153</v>
      </c>
      <c r="I88" s="117">
        <f>D88</f>
        <v>35.155999999999999</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-35.155999999999999</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0</v>
      </c>
      <c r="E92" s="62"/>
      <c r="F92" s="62"/>
      <c r="G92" s="62"/>
      <c r="H92" s="222" t="s">
        <v>154</v>
      </c>
      <c r="I92" s="230">
        <f>D92</f>
        <v>0</v>
      </c>
      <c r="J92" s="4"/>
    </row>
    <row r="93" spans="1:10" ht="12" customHeight="1">
      <c r="B93" s="62"/>
      <c r="C93" s="50"/>
      <c r="D93" s="117"/>
      <c r="E93" s="62"/>
      <c r="F93" s="62"/>
      <c r="G93" s="62"/>
      <c r="H93" s="50" t="s">
        <v>0</v>
      </c>
      <c r="I93" s="116">
        <f>IF(D25="n",0,-I92)</f>
        <v>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c r="D99" s="52">
        <f>I24</f>
        <v>250</v>
      </c>
      <c r="E99" s="124" t="s">
        <v>0</v>
      </c>
      <c r="F99" s="62"/>
      <c r="G99" s="62"/>
      <c r="H99" s="50" t="s">
        <v>82</v>
      </c>
      <c r="I99" s="120">
        <f>IF(D99&gt;0,C99*D99,0)</f>
        <v>0</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t="e">
        <f>IF(D$27="N",E135,E137)</f>
        <v>#DIV/0!</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t="e">
        <f>SUM(I79:I113)</f>
        <v>#DIV/0!</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t="e">
        <f>IF(AND(I26&lt;=200,E132&gt;I114),E132-I114,0)</f>
        <v>#DIV/0!</v>
      </c>
    </row>
    <row r="117" spans="1:10" ht="12" customHeight="1" thickBot="1">
      <c r="B117" s="62"/>
      <c r="C117" s="62"/>
      <c r="D117" s="62"/>
      <c r="E117" s="62"/>
      <c r="F117" s="62"/>
      <c r="G117" s="62"/>
      <c r="H117" s="129"/>
      <c r="I117" s="62"/>
      <c r="J117" s="9"/>
    </row>
    <row r="118" spans="1:10" ht="12" customHeight="1">
      <c r="B118" s="249" t="s">
        <v>115</v>
      </c>
      <c r="C118" s="250"/>
      <c r="D118" s="250"/>
      <c r="E118" s="251"/>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c r="F120" s="62"/>
      <c r="G120" s="62"/>
      <c r="H120" s="68" t="s">
        <v>41</v>
      </c>
      <c r="I120" s="120" t="e">
        <f>SUM(I114:I117)</f>
        <v>#DIV/0!</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row>
    <row r="123" spans="1:10" ht="12" customHeight="1" thickBot="1">
      <c r="B123" s="133" t="s">
        <v>162</v>
      </c>
      <c r="C123" s="137"/>
      <c r="D123" s="73"/>
      <c r="E123" s="189"/>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t="e">
        <f>I120*I122</f>
        <v>#DIV/0!</v>
      </c>
      <c r="J125" s="5"/>
    </row>
    <row r="126" spans="1:10" ht="12" customHeight="1">
      <c r="B126" s="133" t="s">
        <v>163</v>
      </c>
      <c r="C126" s="37"/>
      <c r="D126" s="37"/>
      <c r="E126" s="189"/>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t="e">
        <f>IF(((E123-E120)/E120)&gt;0.01,((((E123-E120)-(E123*0.01))*1.5)+((E123-E120)*0.5)),0)</f>
        <v>#DIV/0!</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t="e">
        <f>IF(((E126-E120)/E120)&gt;0.01,((((E126-E120)-(E126*0.01))*1.5)+((E126-E120)*0.5)),0)</f>
        <v>#DIV/0!</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t="e">
        <f>IF(D25="N",0,(-SUM(I125)*0.02))</f>
        <v>#DIV/0!</v>
      </c>
    </row>
    <row r="145" spans="1:13" ht="12" customHeight="1" thickBot="1">
      <c r="A145" s="24"/>
      <c r="B145" s="73"/>
      <c r="C145" s="73"/>
      <c r="D145" s="62"/>
      <c r="E145" s="62"/>
      <c r="F145" s="62"/>
      <c r="G145" s="62"/>
      <c r="H145" s="62"/>
      <c r="I145" s="62"/>
    </row>
    <row r="146" spans="1:13" ht="12" customHeight="1">
      <c r="A146" s="24"/>
      <c r="B146" s="170"/>
      <c r="C146" s="73"/>
      <c r="D146" s="62"/>
      <c r="E146" s="239" t="s">
        <v>43</v>
      </c>
      <c r="F146" s="240"/>
      <c r="G146" s="240"/>
      <c r="H146" s="235" t="e">
        <f>ROUND(SUM(I125:I144),2)</f>
        <v>#DIV/0!</v>
      </c>
      <c r="I146" s="236"/>
    </row>
    <row r="147" spans="1:13" ht="12" customHeight="1" thickBot="1">
      <c r="A147" s="23"/>
      <c r="B147" s="62"/>
      <c r="C147" s="62"/>
      <c r="D147" s="62"/>
      <c r="E147" s="241"/>
      <c r="F147" s="242"/>
      <c r="G147" s="242"/>
      <c r="H147" s="237"/>
      <c r="I147" s="238"/>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44" t="s">
        <v>45</v>
      </c>
      <c r="C155" s="244"/>
      <c r="D155" s="176"/>
      <c r="E155" s="234" t="s">
        <v>46</v>
      </c>
      <c r="F155" s="234" t="s">
        <v>47</v>
      </c>
      <c r="G155" s="123"/>
      <c r="H155" s="234" t="s">
        <v>1</v>
      </c>
      <c r="I155" s="107" t="s">
        <v>30</v>
      </c>
    </row>
    <row r="156" spans="1:13" ht="12" customHeight="1">
      <c r="B156" s="243" t="s">
        <v>172</v>
      </c>
      <c r="C156" s="243"/>
      <c r="D156" s="62"/>
      <c r="E156" s="205"/>
      <c r="F156" s="206"/>
      <c r="G156" s="123"/>
      <c r="H156" s="208">
        <v>100</v>
      </c>
      <c r="I156" s="177">
        <f t="shared" ref="I156:I161" si="3">IF(H156&lt;200,ROUND(IF(((200-H156)/200)*(1*H156)&gt;0,((200-H156)/200)*(1*H156),0),3),0)</f>
        <v>50</v>
      </c>
    </row>
    <row r="157" spans="1:13" ht="12" customHeight="1">
      <c r="B157" s="243"/>
      <c r="C157" s="243"/>
      <c r="D157" s="62"/>
      <c r="E157" s="207"/>
      <c r="F157" s="206"/>
      <c r="G157" s="123"/>
      <c r="H157" s="208"/>
      <c r="I157" s="177">
        <f t="shared" si="3"/>
        <v>0</v>
      </c>
    </row>
    <row r="158" spans="1:13" ht="12" customHeight="1">
      <c r="B158" s="243"/>
      <c r="C158" s="243"/>
      <c r="D158" s="62"/>
      <c r="E158" s="205"/>
      <c r="F158" s="206"/>
      <c r="G158" s="123"/>
      <c r="H158" s="208"/>
      <c r="I158" s="177">
        <f t="shared" si="3"/>
        <v>0</v>
      </c>
    </row>
    <row r="159" spans="1:13" ht="12" customHeight="1">
      <c r="B159" s="243"/>
      <c r="C159" s="243"/>
      <c r="D159" s="62"/>
      <c r="E159" s="205"/>
      <c r="F159" s="206"/>
      <c r="G159" s="123"/>
      <c r="H159" s="208"/>
      <c r="I159" s="177">
        <f t="shared" si="3"/>
        <v>0</v>
      </c>
    </row>
    <row r="160" spans="1:13" ht="12" customHeight="1">
      <c r="B160" s="243"/>
      <c r="C160" s="243"/>
      <c r="D160" s="62"/>
      <c r="E160" s="205"/>
      <c r="F160" s="206"/>
      <c r="G160" s="123"/>
      <c r="H160" s="209"/>
      <c r="I160" s="177">
        <f t="shared" si="3"/>
        <v>0</v>
      </c>
    </row>
    <row r="161" spans="1:12" ht="12" customHeight="1">
      <c r="B161" s="243"/>
      <c r="C161" s="243"/>
      <c r="D161" s="62"/>
      <c r="E161" s="205"/>
      <c r="F161" s="206"/>
      <c r="G161" s="123"/>
      <c r="H161" s="209"/>
      <c r="I161" s="178">
        <f t="shared" si="3"/>
        <v>0</v>
      </c>
    </row>
    <row r="162" spans="1:12" ht="12" customHeight="1">
      <c r="B162" s="62"/>
      <c r="C162" s="88"/>
      <c r="D162" s="62"/>
      <c r="E162" s="62"/>
      <c r="F162" s="62"/>
      <c r="G162" s="62"/>
      <c r="H162" s="71" t="s">
        <v>107</v>
      </c>
      <c r="I162" s="179">
        <f>SUM(I156:I161)</f>
        <v>50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44" t="s">
        <v>45</v>
      </c>
      <c r="C170" s="244"/>
      <c r="D170" s="176"/>
      <c r="E170" s="234" t="s">
        <v>46</v>
      </c>
      <c r="F170" s="234" t="s">
        <v>47</v>
      </c>
      <c r="G170" s="79"/>
      <c r="H170" s="234" t="s">
        <v>1</v>
      </c>
      <c r="I170" s="107" t="s">
        <v>30</v>
      </c>
    </row>
    <row r="171" spans="1:12" ht="12" customHeight="1">
      <c r="A171" s="32"/>
      <c r="B171" s="243" t="s">
        <v>170</v>
      </c>
      <c r="C171" s="243"/>
      <c r="D171" s="62"/>
      <c r="E171" s="205"/>
      <c r="F171" s="206"/>
      <c r="G171" s="123"/>
      <c r="H171" s="208">
        <v>150</v>
      </c>
      <c r="I171" s="177">
        <f t="shared" ref="I171:I176" si="4">IF(H171&lt;400,ROUND(MAX(((200-H171)/200)*(2*H171),((400-H171)/400)*(1.6*H171)),3),0)</f>
        <v>150</v>
      </c>
    </row>
    <row r="172" spans="1:12" ht="12" customHeight="1">
      <c r="A172" s="32"/>
      <c r="B172" s="243"/>
      <c r="C172" s="243"/>
      <c r="D172" s="62"/>
      <c r="E172" s="205"/>
      <c r="F172" s="206"/>
      <c r="G172" s="123"/>
      <c r="H172" s="208"/>
      <c r="I172" s="177">
        <f t="shared" si="4"/>
        <v>0</v>
      </c>
    </row>
    <row r="173" spans="1:12" ht="12" customHeight="1">
      <c r="A173" s="32"/>
      <c r="B173" s="243"/>
      <c r="C173" s="243"/>
      <c r="D173" s="62"/>
      <c r="E173" s="205"/>
      <c r="F173" s="206"/>
      <c r="G173" s="123"/>
      <c r="H173" s="208"/>
      <c r="I173" s="177">
        <f t="shared" si="4"/>
        <v>0</v>
      </c>
    </row>
    <row r="174" spans="1:12" ht="12" customHeight="1">
      <c r="A174" s="32"/>
      <c r="B174" s="243"/>
      <c r="C174" s="243"/>
      <c r="D174" s="62"/>
      <c r="E174" s="205"/>
      <c r="F174" s="206"/>
      <c r="G174" s="123"/>
      <c r="H174" s="208"/>
      <c r="I174" s="177">
        <f t="shared" si="4"/>
        <v>0</v>
      </c>
      <c r="J174" s="10"/>
    </row>
    <row r="175" spans="1:12" ht="12" customHeight="1">
      <c r="A175" s="32"/>
      <c r="B175" s="243"/>
      <c r="C175" s="243"/>
      <c r="D175" s="62"/>
      <c r="E175" s="205"/>
      <c r="F175" s="206"/>
      <c r="G175" s="123"/>
      <c r="H175" s="208"/>
      <c r="I175" s="177">
        <f t="shared" si="4"/>
        <v>0</v>
      </c>
    </row>
    <row r="176" spans="1:12" ht="12" customHeight="1">
      <c r="A176" s="32"/>
      <c r="B176" s="243"/>
      <c r="C176" s="243"/>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150</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mergeCells count="20">
    <mergeCell ref="B175:C175"/>
    <mergeCell ref="B176:C176"/>
    <mergeCell ref="B161:C161"/>
    <mergeCell ref="B170:C170"/>
    <mergeCell ref="B171:C171"/>
    <mergeCell ref="B172:C172"/>
    <mergeCell ref="B173:C173"/>
    <mergeCell ref="B174:C174"/>
    <mergeCell ref="H146:I147"/>
    <mergeCell ref="B160:C160"/>
    <mergeCell ref="C1:E1"/>
    <mergeCell ref="B25:C25"/>
    <mergeCell ref="B27:C27"/>
    <mergeCell ref="B118:E118"/>
    <mergeCell ref="E146:G147"/>
    <mergeCell ref="B155:C155"/>
    <mergeCell ref="B156:C156"/>
    <mergeCell ref="B157:C157"/>
    <mergeCell ref="B158:C158"/>
    <mergeCell ref="B159:C159"/>
  </mergeCells>
  <printOptions horizontalCentered="1" verticalCentered="1"/>
  <pageMargins left="0.25" right="0.25" top="0.91" bottom="0.35" header="0.17" footer="0.17"/>
  <pageSetup scale="75" fitToHeight="2" orientation="portrait"/>
  <headerFooter alignWithMargins="0">
    <oddHeader xml:space="preserve">&amp;C&amp;"Arial,Bold"&amp;11 2015-2016 STATE EQUALIZATION GUARANTEE COMPUTATION
REVENUE ESTIMATE WORKSHEET
&amp;10BASED ON &amp;8
&amp;10 2014-2015 STARS FINAL 80/120 DAY AVERAGE </oddHeader>
    <oddFooter>&amp;L&amp;F   &amp;D  &amp;T&amp;RPage &amp;P of &amp;N</oddFooter>
  </headerFooter>
  <rowBreaks count="2" manualBreakCount="2">
    <brk id="73" max="9" man="1"/>
    <brk id="147" max="9" man="1"/>
  </rowBreaks>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topLeftCell="A144" zoomScale="120" zoomScaleNormal="120" zoomScalePageLayoutView="120" workbookViewId="0">
      <selection activeCell="H172" sqref="H172"/>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45" t="s">
        <v>169</v>
      </c>
      <c r="D1" s="246"/>
      <c r="E1" s="246"/>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c r="F7" s="203"/>
      <c r="G7" s="39"/>
      <c r="H7" s="203"/>
      <c r="I7" s="51">
        <f>SUM(C7:H7)</f>
        <v>0</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c r="F9" s="201"/>
      <c r="G9" s="39"/>
      <c r="H9" s="201"/>
      <c r="I9" s="51">
        <f t="shared" ref="I9:I20" si="0">SUM(E9:H9)</f>
        <v>0</v>
      </c>
      <c r="K9" s="1"/>
      <c r="L9" s="1"/>
      <c r="M9" s="1"/>
    </row>
    <row r="10" spans="1:14" ht="12" customHeight="1">
      <c r="B10" s="56" t="s">
        <v>10</v>
      </c>
      <c r="C10" s="57"/>
      <c r="D10" s="51"/>
      <c r="E10" s="201"/>
      <c r="F10" s="201"/>
      <c r="G10" s="42"/>
      <c r="H10" s="201"/>
      <c r="I10" s="51">
        <f t="shared" si="0"/>
        <v>0</v>
      </c>
      <c r="K10" s="6"/>
      <c r="M10" s="7"/>
    </row>
    <row r="11" spans="1:14" ht="12" customHeight="1">
      <c r="B11" s="56" t="s">
        <v>11</v>
      </c>
      <c r="C11" s="57"/>
      <c r="D11" s="51"/>
      <c r="E11" s="201"/>
      <c r="F11" s="201"/>
      <c r="G11" s="39"/>
      <c r="H11" s="201"/>
      <c r="I11" s="51">
        <f t="shared" si="0"/>
        <v>0</v>
      </c>
      <c r="K11" s="6"/>
      <c r="M11" s="7"/>
    </row>
    <row r="12" spans="1:14" ht="12" customHeight="1">
      <c r="B12" s="56" t="s">
        <v>12</v>
      </c>
      <c r="C12" s="57"/>
      <c r="D12" s="51"/>
      <c r="E12" s="201"/>
      <c r="F12" s="201"/>
      <c r="G12" s="42"/>
      <c r="H12" s="201"/>
      <c r="I12" s="51">
        <f t="shared" si="0"/>
        <v>0</v>
      </c>
      <c r="K12" s="6"/>
      <c r="M12" s="7"/>
    </row>
    <row r="13" spans="1:14" ht="12" customHeight="1">
      <c r="B13" s="56" t="s">
        <v>13</v>
      </c>
      <c r="C13" s="57"/>
      <c r="D13" s="51"/>
      <c r="E13" s="201"/>
      <c r="F13" s="201"/>
      <c r="G13" s="39"/>
      <c r="H13" s="201"/>
      <c r="I13" s="51">
        <f t="shared" si="0"/>
        <v>0</v>
      </c>
      <c r="K13" s="6"/>
      <c r="M13" s="7"/>
    </row>
    <row r="14" spans="1:14" ht="12" customHeight="1">
      <c r="B14" s="56" t="s">
        <v>14</v>
      </c>
      <c r="C14" s="57"/>
      <c r="D14" s="51"/>
      <c r="E14" s="201"/>
      <c r="F14" s="201"/>
      <c r="G14" s="42"/>
      <c r="H14" s="201"/>
      <c r="I14" s="51">
        <f t="shared" si="0"/>
        <v>0</v>
      </c>
      <c r="K14" s="6"/>
      <c r="M14" s="7"/>
    </row>
    <row r="15" spans="1:14" ht="12" customHeight="1">
      <c r="B15" s="56" t="s">
        <v>15</v>
      </c>
      <c r="C15" s="57"/>
      <c r="D15" s="51"/>
      <c r="E15" s="201"/>
      <c r="F15" s="201"/>
      <c r="G15" s="39"/>
      <c r="H15" s="201"/>
      <c r="I15" s="51">
        <f t="shared" si="0"/>
        <v>0</v>
      </c>
      <c r="K15" s="6"/>
      <c r="M15" s="7"/>
    </row>
    <row r="16" spans="1:14" ht="12" customHeight="1">
      <c r="B16" s="56" t="s">
        <v>16</v>
      </c>
      <c r="C16" s="57"/>
      <c r="D16" s="51"/>
      <c r="E16" s="201"/>
      <c r="F16" s="201"/>
      <c r="G16" s="42"/>
      <c r="H16" s="201"/>
      <c r="I16" s="51">
        <f t="shared" si="0"/>
        <v>0</v>
      </c>
      <c r="K16" s="6"/>
      <c r="M16" s="7"/>
    </row>
    <row r="17" spans="1:13" ht="12" customHeight="1">
      <c r="B17" s="56" t="s">
        <v>17</v>
      </c>
      <c r="C17" s="57"/>
      <c r="D17" s="51"/>
      <c r="E17" s="201"/>
      <c r="F17" s="201"/>
      <c r="G17" s="39"/>
      <c r="H17" s="201"/>
      <c r="I17" s="51">
        <f t="shared" si="0"/>
        <v>0</v>
      </c>
      <c r="K17" s="6"/>
      <c r="M17" s="7"/>
    </row>
    <row r="18" spans="1:13" ht="12" customHeight="1">
      <c r="B18" s="56" t="s">
        <v>18</v>
      </c>
      <c r="C18" s="57"/>
      <c r="D18" s="51"/>
      <c r="E18" s="201"/>
      <c r="F18" s="201"/>
      <c r="G18" s="42"/>
      <c r="H18" s="201"/>
      <c r="I18" s="51">
        <f t="shared" si="0"/>
        <v>0</v>
      </c>
      <c r="K18" s="6"/>
      <c r="M18" s="7"/>
    </row>
    <row r="19" spans="1:13" ht="12" customHeight="1">
      <c r="B19" s="56" t="s">
        <v>19</v>
      </c>
      <c r="C19" s="57"/>
      <c r="D19" s="51"/>
      <c r="E19" s="201"/>
      <c r="F19" s="201"/>
      <c r="G19" s="39"/>
      <c r="H19" s="201"/>
      <c r="I19" s="51">
        <f t="shared" si="0"/>
        <v>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0</v>
      </c>
      <c r="F21" s="51">
        <f>ROUND(SUM(F6:F20),2)</f>
        <v>0</v>
      </c>
      <c r="G21" s="39"/>
      <c r="H21" s="51">
        <f>SUM(H6:H20)</f>
        <v>0</v>
      </c>
      <c r="I21" s="51"/>
    </row>
    <row r="22" spans="1:13" ht="12" customHeight="1">
      <c r="A22" s="13"/>
      <c r="B22" s="61" t="s">
        <v>21</v>
      </c>
      <c r="C22" s="62"/>
      <c r="D22" s="62"/>
      <c r="E22" s="62"/>
      <c r="F22" s="62"/>
      <c r="G22" s="62"/>
      <c r="H22" s="50" t="s">
        <v>167</v>
      </c>
      <c r="I22" s="63">
        <f>ROUND(((I6)/2)+I7,2)</f>
        <v>0</v>
      </c>
      <c r="K22" s="6"/>
      <c r="M22" s="7"/>
    </row>
    <row r="23" spans="1:13" ht="12" customHeight="1" thickBot="1">
      <c r="A23" s="13"/>
      <c r="B23" s="61"/>
      <c r="C23" s="62"/>
      <c r="D23" s="62"/>
      <c r="E23" s="62"/>
      <c r="F23" s="62"/>
      <c r="G23" s="62"/>
      <c r="H23" s="50" t="s">
        <v>22</v>
      </c>
      <c r="I23" s="64">
        <f>SUM(I9:I20)</f>
        <v>0</v>
      </c>
      <c r="K23" s="6"/>
      <c r="M23" s="7"/>
    </row>
    <row r="24" spans="1:13" ht="12" customHeight="1">
      <c r="B24" s="65"/>
      <c r="C24" s="66"/>
      <c r="D24" s="67"/>
      <c r="E24" s="62"/>
      <c r="F24" s="62"/>
      <c r="G24" s="62"/>
      <c r="H24" s="68" t="s">
        <v>62</v>
      </c>
      <c r="I24" s="52">
        <f>ROUND(SUM(I22:I23),2)</f>
        <v>0</v>
      </c>
      <c r="K24" s="6"/>
      <c r="M24" s="7"/>
    </row>
    <row r="25" spans="1:13" ht="12" customHeight="1" thickBot="1">
      <c r="B25" s="247" t="s">
        <v>83</v>
      </c>
      <c r="C25" s="248"/>
      <c r="D25" s="199"/>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0</v>
      </c>
      <c r="K26" s="6"/>
      <c r="M26" s="7"/>
    </row>
    <row r="27" spans="1:13" ht="12" customHeight="1">
      <c r="A27" s="20"/>
      <c r="B27" s="247" t="s">
        <v>84</v>
      </c>
      <c r="C27" s="248"/>
      <c r="D27" s="199"/>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0</v>
      </c>
      <c r="E33" s="90">
        <v>1.44</v>
      </c>
      <c r="F33" s="91">
        <f>ROUND(D33*E33,3)</f>
        <v>0</v>
      </c>
      <c r="G33" s="62"/>
      <c r="H33" s="92" t="s">
        <v>67</v>
      </c>
      <c r="I33" s="93">
        <f>ROUND(F33,3)</f>
        <v>0</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0</v>
      </c>
      <c r="E36" s="90">
        <v>1.2</v>
      </c>
      <c r="F36" s="91">
        <f t="shared" ref="F36:F47" si="1">ROUND(D36*E36,3)</f>
        <v>0</v>
      </c>
      <c r="G36" s="62"/>
      <c r="H36" s="62"/>
      <c r="I36" s="62"/>
    </row>
    <row r="37" spans="1:9" ht="12" customHeight="1">
      <c r="B37" s="56" t="s">
        <v>95</v>
      </c>
      <c r="C37" s="62"/>
      <c r="D37" s="213">
        <f t="shared" ref="D37:D47" si="2">I10</f>
        <v>0</v>
      </c>
      <c r="E37" s="90">
        <v>1.18</v>
      </c>
      <c r="F37" s="91">
        <f t="shared" si="1"/>
        <v>0</v>
      </c>
      <c r="G37" s="62"/>
      <c r="H37" s="62"/>
      <c r="I37" s="62"/>
    </row>
    <row r="38" spans="1:9" ht="12" customHeight="1">
      <c r="B38" s="56" t="s">
        <v>96</v>
      </c>
      <c r="C38" s="62"/>
      <c r="D38" s="213">
        <f t="shared" si="2"/>
        <v>0</v>
      </c>
      <c r="E38" s="90">
        <v>1.18</v>
      </c>
      <c r="F38" s="91">
        <f t="shared" si="1"/>
        <v>0</v>
      </c>
      <c r="G38" s="62"/>
      <c r="H38" s="62"/>
      <c r="I38" s="62"/>
    </row>
    <row r="39" spans="1:9" ht="12" customHeight="1">
      <c r="B39" s="56" t="s">
        <v>97</v>
      </c>
      <c r="C39" s="62"/>
      <c r="D39" s="213">
        <f t="shared" si="2"/>
        <v>0</v>
      </c>
      <c r="E39" s="95">
        <v>1.0449999999999999</v>
      </c>
      <c r="F39" s="91">
        <f t="shared" si="1"/>
        <v>0</v>
      </c>
      <c r="G39" s="62"/>
      <c r="H39" s="62"/>
      <c r="I39" s="62"/>
    </row>
    <row r="40" spans="1:9" ht="12" customHeight="1">
      <c r="B40" s="56" t="s">
        <v>98</v>
      </c>
      <c r="C40" s="62"/>
      <c r="D40" s="213">
        <f t="shared" si="2"/>
        <v>0</v>
      </c>
      <c r="E40" s="95">
        <v>1.0449999999999999</v>
      </c>
      <c r="F40" s="91">
        <f t="shared" si="1"/>
        <v>0</v>
      </c>
      <c r="G40" s="62"/>
      <c r="H40" s="62"/>
      <c r="I40" s="62" t="s">
        <v>0</v>
      </c>
    </row>
    <row r="41" spans="1:9" ht="12" customHeight="1">
      <c r="B41" s="56" t="s">
        <v>99</v>
      </c>
      <c r="C41" s="62"/>
      <c r="D41" s="213">
        <f t="shared" si="2"/>
        <v>0</v>
      </c>
      <c r="E41" s="95">
        <v>1.0449999999999999</v>
      </c>
      <c r="F41" s="91">
        <f t="shared" si="1"/>
        <v>0</v>
      </c>
      <c r="G41" s="62"/>
      <c r="H41" s="62"/>
      <c r="I41" s="62"/>
    </row>
    <row r="42" spans="1:9" ht="12" customHeight="1">
      <c r="B42" s="56" t="s">
        <v>100</v>
      </c>
      <c r="C42" s="62" t="s">
        <v>90</v>
      </c>
      <c r="D42" s="213">
        <v>50</v>
      </c>
      <c r="E42" s="90">
        <v>1.25</v>
      </c>
      <c r="F42" s="91">
        <f t="shared" si="1"/>
        <v>62.5</v>
      </c>
      <c r="G42" s="62"/>
      <c r="H42" s="62"/>
      <c r="I42" s="62"/>
    </row>
    <row r="43" spans="1:9" ht="12" customHeight="1">
      <c r="B43" s="56" t="s">
        <v>101</v>
      </c>
      <c r="C43" s="62" t="s">
        <v>90</v>
      </c>
      <c r="D43" s="213">
        <v>50</v>
      </c>
      <c r="E43" s="90">
        <v>1.25</v>
      </c>
      <c r="F43" s="91">
        <f t="shared" si="1"/>
        <v>62.5</v>
      </c>
      <c r="G43" s="62"/>
      <c r="H43" s="62"/>
      <c r="I43" s="62"/>
    </row>
    <row r="44" spans="1:9" ht="12" customHeight="1">
      <c r="B44" s="56" t="s">
        <v>102</v>
      </c>
      <c r="C44" s="62" t="s">
        <v>90</v>
      </c>
      <c r="D44" s="213">
        <v>50</v>
      </c>
      <c r="E44" s="90">
        <v>1.25</v>
      </c>
      <c r="F44" s="91">
        <f t="shared" si="1"/>
        <v>62.5</v>
      </c>
      <c r="G44" s="62"/>
      <c r="H44" s="62"/>
      <c r="I44" s="62"/>
    </row>
    <row r="45" spans="1:9" ht="12" customHeight="1">
      <c r="B45" s="56" t="s">
        <v>91</v>
      </c>
      <c r="C45" s="62" t="s">
        <v>90</v>
      </c>
      <c r="D45" s="213">
        <v>50</v>
      </c>
      <c r="E45" s="90">
        <v>1.25</v>
      </c>
      <c r="F45" s="91">
        <f t="shared" si="1"/>
        <v>62.5</v>
      </c>
      <c r="G45" s="62"/>
      <c r="H45" s="62"/>
      <c r="I45" s="62"/>
    </row>
    <row r="46" spans="1:9" ht="12" customHeight="1">
      <c r="B46" s="56" t="s">
        <v>92</v>
      </c>
      <c r="C46" s="62" t="s">
        <v>90</v>
      </c>
      <c r="D46" s="213">
        <v>50</v>
      </c>
      <c r="E46" s="90">
        <v>1.25</v>
      </c>
      <c r="F46" s="91">
        <f t="shared" si="1"/>
        <v>62.5</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312.5</v>
      </c>
    </row>
    <row r="50" spans="1:9" ht="12" customHeight="1">
      <c r="B50" s="94" t="s">
        <v>128</v>
      </c>
      <c r="C50" s="89"/>
      <c r="D50" s="99" t="s">
        <v>1</v>
      </c>
      <c r="E50" s="100" t="s">
        <v>75</v>
      </c>
      <c r="F50" s="62"/>
      <c r="G50" s="62"/>
      <c r="H50" s="62"/>
      <c r="I50" s="62"/>
    </row>
    <row r="51" spans="1:9" ht="12" customHeight="1">
      <c r="B51" s="62"/>
      <c r="C51" s="56" t="s">
        <v>31</v>
      </c>
      <c r="D51" s="101">
        <f>TRUNC(E$21,2)</f>
        <v>0</v>
      </c>
      <c r="E51" s="90">
        <v>1</v>
      </c>
      <c r="F51" s="91">
        <f>ROUND(D51*E51,3)</f>
        <v>0</v>
      </c>
      <c r="G51" s="79"/>
      <c r="H51" s="62"/>
      <c r="I51" s="62"/>
    </row>
    <row r="52" spans="1:9" ht="12" customHeight="1">
      <c r="B52" s="62"/>
      <c r="C52" s="56" t="s">
        <v>32</v>
      </c>
      <c r="D52" s="101">
        <f>TRUNC(F$21,2)</f>
        <v>0</v>
      </c>
      <c r="E52" s="90">
        <v>2</v>
      </c>
      <c r="F52" s="91">
        <f>ROUND(D52*E52,3)</f>
        <v>0</v>
      </c>
      <c r="G52" s="79"/>
      <c r="H52" s="62"/>
      <c r="I52" s="62"/>
    </row>
    <row r="53" spans="1:9" ht="12" customHeight="1">
      <c r="B53" s="62"/>
      <c r="C53" s="50" t="s">
        <v>145</v>
      </c>
      <c r="D53" s="217"/>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c r="E55" s="90">
        <v>0.7</v>
      </c>
      <c r="F55" s="91">
        <f>ROUND(D55*E55,3)</f>
        <v>0</v>
      </c>
      <c r="G55" s="79" t="s">
        <v>134</v>
      </c>
      <c r="H55" s="102">
        <f>SUM(F51:F55)</f>
        <v>0</v>
      </c>
      <c r="I55" s="62"/>
    </row>
    <row r="56" spans="1:9" ht="12" customHeight="1">
      <c r="A56" s="30"/>
      <c r="B56" s="216" t="s">
        <v>0</v>
      </c>
      <c r="C56" s="89"/>
      <c r="D56" s="89"/>
      <c r="E56" s="89"/>
      <c r="F56" s="89"/>
      <c r="G56" s="79"/>
      <c r="H56" s="79"/>
      <c r="I56" s="62"/>
    </row>
    <row r="57" spans="1:9" ht="12" customHeight="1">
      <c r="A57" s="31"/>
      <c r="B57" s="62"/>
      <c r="C57" s="92" t="s">
        <v>136</v>
      </c>
      <c r="D57" s="198"/>
      <c r="E57" s="89">
        <v>25</v>
      </c>
      <c r="F57" s="62"/>
      <c r="G57" s="92" t="s">
        <v>135</v>
      </c>
      <c r="H57" s="91">
        <f>ROUND(D57*E57,3)</f>
        <v>0</v>
      </c>
      <c r="I57" s="62"/>
    </row>
    <row r="58" spans="1:9" ht="12" customHeight="1">
      <c r="A58" s="31"/>
      <c r="B58" s="62"/>
      <c r="C58" s="79"/>
      <c r="D58" s="79"/>
      <c r="E58" s="79"/>
      <c r="F58" s="79"/>
      <c r="G58" s="62"/>
      <c r="H58" s="92" t="s">
        <v>137</v>
      </c>
      <c r="I58" s="93">
        <f>SUM(H55:H57)</f>
        <v>0</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c r="D61" s="105"/>
      <c r="E61" s="106">
        <v>0.05</v>
      </c>
      <c r="F61" s="62"/>
      <c r="G61" s="62"/>
      <c r="H61" s="92" t="s">
        <v>77</v>
      </c>
      <c r="I61" s="91">
        <f>ROUND(C61*E61,3)</f>
        <v>0</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312.5</v>
      </c>
    </row>
    <row r="76" spans="1:9" ht="12" customHeight="1">
      <c r="B76" s="62"/>
      <c r="C76" s="62"/>
      <c r="D76" s="62"/>
      <c r="E76" s="62"/>
      <c r="F76" s="62"/>
      <c r="G76" s="62"/>
      <c r="H76" s="71"/>
      <c r="I76" s="93"/>
    </row>
    <row r="77" spans="1:9" ht="12" customHeight="1">
      <c r="B77" s="62"/>
      <c r="C77" s="62"/>
      <c r="D77" s="62"/>
      <c r="E77" s="62"/>
      <c r="F77" s="62"/>
      <c r="G77" s="62"/>
      <c r="H77" s="50" t="s">
        <v>159</v>
      </c>
      <c r="I77" s="195"/>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0</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50</v>
      </c>
      <c r="E86" s="62"/>
      <c r="F86" s="62"/>
      <c r="G86" s="112"/>
      <c r="H86" s="222" t="s">
        <v>63</v>
      </c>
      <c r="I86" s="91">
        <f>SUM(D86:D87)</f>
        <v>210</v>
      </c>
    </row>
    <row r="87" spans="1:10" ht="12" customHeight="1">
      <c r="B87" s="62"/>
      <c r="C87" s="50" t="s">
        <v>105</v>
      </c>
      <c r="D87" s="91">
        <f>I177</f>
        <v>160</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0</v>
      </c>
      <c r="E88" s="62"/>
      <c r="F88" s="62"/>
      <c r="G88" s="62"/>
      <c r="H88" s="50" t="s">
        <v>153</v>
      </c>
      <c r="I88" s="117">
        <f>D88</f>
        <v>0</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0</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200</v>
      </c>
      <c r="E92" s="62"/>
      <c r="F92" s="62"/>
      <c r="G92" s="62"/>
      <c r="H92" s="222" t="s">
        <v>154</v>
      </c>
      <c r="I92" s="230">
        <f>D92</f>
        <v>200</v>
      </c>
      <c r="J92" s="4"/>
    </row>
    <row r="93" spans="1:10" ht="12" customHeight="1">
      <c r="B93" s="62"/>
      <c r="C93" s="50"/>
      <c r="D93" s="117"/>
      <c r="E93" s="62"/>
      <c r="F93" s="62"/>
      <c r="G93" s="62"/>
      <c r="H93" s="50" t="s">
        <v>0</v>
      </c>
      <c r="I93" s="116">
        <f>IF(D25="n",0,-I92)</f>
        <v>-200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c r="D99" s="52">
        <f>I24</f>
        <v>0</v>
      </c>
      <c r="E99" s="124" t="s">
        <v>0</v>
      </c>
      <c r="F99" s="62"/>
      <c r="G99" s="62"/>
      <c r="H99" s="50" t="s">
        <v>82</v>
      </c>
      <c r="I99" s="120">
        <f>IF(D99&gt;0,C99*D99,0)</f>
        <v>0</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t="e">
        <f>IF(D$27="N",E135,E137)</f>
        <v>#DIV/0!</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t="e">
        <f>SUM(I79:I113)</f>
        <v>#DIV/0!</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t="e">
        <f>IF(AND(I26&lt;=200,E132&gt;I114),E132-I114,0)</f>
        <v>#DIV/0!</v>
      </c>
    </row>
    <row r="117" spans="1:10" ht="12" customHeight="1" thickBot="1">
      <c r="B117" s="62"/>
      <c r="C117" s="62"/>
      <c r="D117" s="62"/>
      <c r="E117" s="62"/>
      <c r="F117" s="62"/>
      <c r="G117" s="62"/>
      <c r="H117" s="129"/>
      <c r="I117" s="62"/>
      <c r="J117" s="9"/>
    </row>
    <row r="118" spans="1:10" ht="12" customHeight="1">
      <c r="B118" s="249" t="s">
        <v>115</v>
      </c>
      <c r="C118" s="250"/>
      <c r="D118" s="250"/>
      <c r="E118" s="251"/>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c r="F120" s="62"/>
      <c r="G120" s="62"/>
      <c r="H120" s="68" t="s">
        <v>41</v>
      </c>
      <c r="I120" s="120" t="e">
        <f>SUM(I114:I117)</f>
        <v>#DIV/0!</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row>
    <row r="123" spans="1:10" ht="12" customHeight="1" thickBot="1">
      <c r="B123" s="133" t="s">
        <v>162</v>
      </c>
      <c r="C123" s="137"/>
      <c r="D123" s="73"/>
      <c r="E123" s="189"/>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t="e">
        <f>I120*I122</f>
        <v>#DIV/0!</v>
      </c>
      <c r="J125" s="5"/>
    </row>
    <row r="126" spans="1:10" ht="12" customHeight="1">
      <c r="B126" s="133" t="s">
        <v>163</v>
      </c>
      <c r="C126" s="37"/>
      <c r="D126" s="37"/>
      <c r="E126" s="189"/>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t="e">
        <f>IF(((E123-E120)/E120)&gt;0.01,((((E123-E120)-(E123*0.01))*1.5)+((E123-E120)*0.5)),0)</f>
        <v>#DIV/0!</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t="e">
        <f>IF(((E126-E120)/E120)&gt;0.01,((((E126-E120)-(E126*0.01))*1.5)+((E126-E120)*0.5)),0)</f>
        <v>#DIV/0!</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t="e">
        <f>IF(D25="N",0,(-SUM(I125)*0.02))</f>
        <v>#DIV/0!</v>
      </c>
    </row>
    <row r="145" spans="1:13" ht="12" customHeight="1" thickBot="1">
      <c r="A145" s="24"/>
      <c r="B145" s="73"/>
      <c r="C145" s="73"/>
      <c r="D145" s="62"/>
      <c r="E145" s="62"/>
      <c r="F145" s="62"/>
      <c r="G145" s="62"/>
      <c r="H145" s="62"/>
      <c r="I145" s="62"/>
    </row>
    <row r="146" spans="1:13" ht="12" customHeight="1">
      <c r="A146" s="24"/>
      <c r="B146" s="170"/>
      <c r="C146" s="73"/>
      <c r="D146" s="62"/>
      <c r="E146" s="239" t="s">
        <v>43</v>
      </c>
      <c r="F146" s="240"/>
      <c r="G146" s="240"/>
      <c r="H146" s="235" t="e">
        <f>ROUND(SUM(I125:I144),2)</f>
        <v>#DIV/0!</v>
      </c>
      <c r="I146" s="236"/>
    </row>
    <row r="147" spans="1:13" ht="12" customHeight="1" thickBot="1">
      <c r="A147" s="23"/>
      <c r="B147" s="62"/>
      <c r="C147" s="62"/>
      <c r="D147" s="62"/>
      <c r="E147" s="241"/>
      <c r="F147" s="242"/>
      <c r="G147" s="242"/>
      <c r="H147" s="237"/>
      <c r="I147" s="238"/>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44" t="s">
        <v>45</v>
      </c>
      <c r="C155" s="244"/>
      <c r="D155" s="176"/>
      <c r="E155" s="234" t="s">
        <v>46</v>
      </c>
      <c r="F155" s="234" t="s">
        <v>47</v>
      </c>
      <c r="G155" s="123"/>
      <c r="H155" s="234" t="s">
        <v>1</v>
      </c>
      <c r="I155" s="107" t="s">
        <v>30</v>
      </c>
    </row>
    <row r="156" spans="1:13" ht="12" customHeight="1">
      <c r="B156" s="243" t="s">
        <v>172</v>
      </c>
      <c r="C156" s="243"/>
      <c r="D156" s="62"/>
      <c r="E156" s="205"/>
      <c r="F156" s="206"/>
      <c r="G156" s="123"/>
      <c r="H156" s="208">
        <v>100</v>
      </c>
      <c r="I156" s="177">
        <f t="shared" ref="I156:I161" si="3">IF(H156&lt;200,ROUND(IF(((200-H156)/200)*(1*H156)&gt;0,((200-H156)/200)*(1*H156),0),3),0)</f>
        <v>50</v>
      </c>
    </row>
    <row r="157" spans="1:13" ht="12" customHeight="1">
      <c r="B157" s="243"/>
      <c r="C157" s="243"/>
      <c r="D157" s="62"/>
      <c r="E157" s="207"/>
      <c r="F157" s="206"/>
      <c r="G157" s="123"/>
      <c r="H157" s="208"/>
      <c r="I157" s="177">
        <f t="shared" si="3"/>
        <v>0</v>
      </c>
    </row>
    <row r="158" spans="1:13" ht="12" customHeight="1">
      <c r="B158" s="243"/>
      <c r="C158" s="243"/>
      <c r="D158" s="62"/>
      <c r="E158" s="205"/>
      <c r="F158" s="206"/>
      <c r="G158" s="123"/>
      <c r="H158" s="208"/>
      <c r="I158" s="177">
        <f t="shared" si="3"/>
        <v>0</v>
      </c>
    </row>
    <row r="159" spans="1:13" ht="12" customHeight="1">
      <c r="B159" s="243"/>
      <c r="C159" s="243"/>
      <c r="D159" s="62"/>
      <c r="E159" s="205"/>
      <c r="F159" s="206"/>
      <c r="G159" s="123"/>
      <c r="H159" s="208"/>
      <c r="I159" s="177">
        <f t="shared" si="3"/>
        <v>0</v>
      </c>
    </row>
    <row r="160" spans="1:13" ht="12" customHeight="1">
      <c r="B160" s="243"/>
      <c r="C160" s="243"/>
      <c r="D160" s="62"/>
      <c r="E160" s="205"/>
      <c r="F160" s="206"/>
      <c r="G160" s="123"/>
      <c r="H160" s="209"/>
      <c r="I160" s="177">
        <f t="shared" si="3"/>
        <v>0</v>
      </c>
    </row>
    <row r="161" spans="1:12" ht="12" customHeight="1">
      <c r="B161" s="243"/>
      <c r="C161" s="243"/>
      <c r="D161" s="62"/>
      <c r="E161" s="205"/>
      <c r="F161" s="206"/>
      <c r="G161" s="123"/>
      <c r="H161" s="209"/>
      <c r="I161" s="178">
        <f t="shared" si="3"/>
        <v>0</v>
      </c>
    </row>
    <row r="162" spans="1:12" ht="12" customHeight="1">
      <c r="B162" s="62"/>
      <c r="C162" s="88"/>
      <c r="D162" s="62"/>
      <c r="E162" s="62"/>
      <c r="F162" s="62"/>
      <c r="G162" s="62"/>
      <c r="H162" s="71" t="s">
        <v>107</v>
      </c>
      <c r="I162" s="179">
        <f>SUM(I156:I161)</f>
        <v>50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44" t="s">
        <v>45</v>
      </c>
      <c r="C170" s="244"/>
      <c r="D170" s="176"/>
      <c r="E170" s="234" t="s">
        <v>46</v>
      </c>
      <c r="F170" s="234" t="s">
        <v>47</v>
      </c>
      <c r="G170" s="79"/>
      <c r="H170" s="234" t="s">
        <v>1</v>
      </c>
      <c r="I170" s="107" t="s">
        <v>30</v>
      </c>
    </row>
    <row r="171" spans="1:12" ht="12" customHeight="1">
      <c r="A171" s="32"/>
      <c r="B171" s="243" t="s">
        <v>170</v>
      </c>
      <c r="C171" s="243"/>
      <c r="D171" s="62"/>
      <c r="E171" s="205"/>
      <c r="F171" s="206"/>
      <c r="G171" s="123"/>
      <c r="H171" s="208">
        <v>200</v>
      </c>
      <c r="I171" s="177">
        <f t="shared" ref="I171:I176" si="4">IF(H171&lt;400,ROUND(MAX(((200-H171)/200)*(2*H171),((400-H171)/400)*(1.6*H171)),3),0)</f>
        <v>160</v>
      </c>
    </row>
    <row r="172" spans="1:12" ht="12" customHeight="1">
      <c r="A172" s="32"/>
      <c r="B172" s="243"/>
      <c r="C172" s="243"/>
      <c r="D172" s="62"/>
      <c r="E172" s="205"/>
      <c r="F172" s="206"/>
      <c r="G172" s="123"/>
      <c r="H172" s="208"/>
      <c r="I172" s="177">
        <f t="shared" si="4"/>
        <v>0</v>
      </c>
    </row>
    <row r="173" spans="1:12" ht="12" customHeight="1">
      <c r="A173" s="32"/>
      <c r="B173" s="243"/>
      <c r="C173" s="243"/>
      <c r="D173" s="62"/>
      <c r="E173" s="205"/>
      <c r="F173" s="206"/>
      <c r="G173" s="123"/>
      <c r="H173" s="208"/>
      <c r="I173" s="177">
        <f t="shared" si="4"/>
        <v>0</v>
      </c>
    </row>
    <row r="174" spans="1:12" ht="12" customHeight="1">
      <c r="A174" s="32"/>
      <c r="B174" s="243"/>
      <c r="C174" s="243"/>
      <c r="D174" s="62"/>
      <c r="E174" s="205"/>
      <c r="F174" s="206"/>
      <c r="G174" s="123"/>
      <c r="H174" s="208"/>
      <c r="I174" s="177">
        <f t="shared" si="4"/>
        <v>0</v>
      </c>
      <c r="J174" s="10"/>
    </row>
    <row r="175" spans="1:12" ht="12" customHeight="1">
      <c r="A175" s="32"/>
      <c r="B175" s="243"/>
      <c r="C175" s="243"/>
      <c r="D175" s="62"/>
      <c r="E175" s="205"/>
      <c r="F175" s="206"/>
      <c r="G175" s="123"/>
      <c r="H175" s="208"/>
      <c r="I175" s="177">
        <f t="shared" si="4"/>
        <v>0</v>
      </c>
    </row>
    <row r="176" spans="1:12" ht="12" customHeight="1">
      <c r="A176" s="32"/>
      <c r="B176" s="243"/>
      <c r="C176" s="243"/>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160</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mergeCells count="20">
    <mergeCell ref="B175:C175"/>
    <mergeCell ref="B176:C176"/>
    <mergeCell ref="B161:C161"/>
    <mergeCell ref="B170:C170"/>
    <mergeCell ref="B171:C171"/>
    <mergeCell ref="B172:C172"/>
    <mergeCell ref="B173:C173"/>
    <mergeCell ref="B174:C174"/>
    <mergeCell ref="H146:I147"/>
    <mergeCell ref="B160:C160"/>
    <mergeCell ref="C1:E1"/>
    <mergeCell ref="B25:C25"/>
    <mergeCell ref="B27:C27"/>
    <mergeCell ref="B118:E118"/>
    <mergeCell ref="E146:G147"/>
    <mergeCell ref="B155:C155"/>
    <mergeCell ref="B156:C156"/>
    <mergeCell ref="B157:C157"/>
    <mergeCell ref="B158:C158"/>
    <mergeCell ref="B159:C159"/>
  </mergeCells>
  <printOptions horizontalCentered="1" verticalCentered="1"/>
  <pageMargins left="0.25" right="0.25" top="0.91" bottom="0.35" header="0.17" footer="0.17"/>
  <pageSetup scale="75" fitToHeight="2" orientation="portrait"/>
  <headerFooter alignWithMargins="0">
    <oddHeader xml:space="preserve">&amp;C&amp;"Arial,Bold"&amp;11 2015-2016 STATE EQUALIZATION GUARANTEE COMPUTATION
REVENUE ESTIMATE WORKSHEET
&amp;10BASED ON &amp;8
&amp;10 2014-2015 STARS FINAL 80/120 DAY AVERAGE </oddHeader>
    <oddFooter>&amp;L&amp;F   &amp;D  &amp;T&amp;RPage &amp;P of &amp;N</oddFooter>
  </headerFooter>
  <rowBreaks count="2" manualBreakCount="2">
    <brk id="73" max="9" man="1"/>
    <brk id="147" max="9" man="1"/>
  </rowBreaks>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tabSelected="1" topLeftCell="A18" zoomScale="120" zoomScaleNormal="120" zoomScalePageLayoutView="120" workbookViewId="0">
      <selection activeCell="F194" sqref="F194"/>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45" t="s">
        <v>169</v>
      </c>
      <c r="D1" s="246"/>
      <c r="E1" s="246"/>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c r="F7" s="203"/>
      <c r="G7" s="39"/>
      <c r="H7" s="203"/>
      <c r="I7" s="51">
        <f>SUM(C7:H7)</f>
        <v>0</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c r="F9" s="201"/>
      <c r="G9" s="39"/>
      <c r="H9" s="201"/>
      <c r="I9" s="51">
        <f t="shared" ref="I9:I20" si="0">SUM(E9:H9)</f>
        <v>0</v>
      </c>
      <c r="K9" s="1"/>
      <c r="L9" s="1"/>
      <c r="M9" s="1"/>
    </row>
    <row r="10" spans="1:14" ht="12" customHeight="1">
      <c r="B10" s="56" t="s">
        <v>10</v>
      </c>
      <c r="C10" s="57"/>
      <c r="D10" s="51"/>
      <c r="E10" s="201"/>
      <c r="F10" s="201"/>
      <c r="G10" s="42"/>
      <c r="H10" s="201"/>
      <c r="I10" s="51">
        <f t="shared" si="0"/>
        <v>0</v>
      </c>
      <c r="K10" s="6"/>
      <c r="M10" s="7"/>
    </row>
    <row r="11" spans="1:14" ht="12" customHeight="1">
      <c r="B11" s="56" t="s">
        <v>11</v>
      </c>
      <c r="C11" s="57"/>
      <c r="D11" s="51"/>
      <c r="E11" s="201"/>
      <c r="F11" s="201"/>
      <c r="G11" s="39"/>
      <c r="H11" s="201"/>
      <c r="I11" s="51">
        <f t="shared" si="0"/>
        <v>0</v>
      </c>
      <c r="K11" s="6"/>
      <c r="M11" s="7"/>
    </row>
    <row r="12" spans="1:14" ht="12" customHeight="1">
      <c r="B12" s="56" t="s">
        <v>12</v>
      </c>
      <c r="C12" s="57"/>
      <c r="D12" s="51"/>
      <c r="E12" s="201"/>
      <c r="F12" s="201"/>
      <c r="G12" s="42"/>
      <c r="H12" s="201"/>
      <c r="I12" s="51">
        <f t="shared" si="0"/>
        <v>0</v>
      </c>
      <c r="K12" s="6"/>
      <c r="M12" s="7"/>
    </row>
    <row r="13" spans="1:14" ht="12" customHeight="1">
      <c r="B13" s="56" t="s">
        <v>13</v>
      </c>
      <c r="C13" s="57"/>
      <c r="D13" s="51"/>
      <c r="E13" s="201"/>
      <c r="F13" s="201"/>
      <c r="G13" s="39"/>
      <c r="H13" s="201"/>
      <c r="I13" s="51">
        <f t="shared" si="0"/>
        <v>0</v>
      </c>
      <c r="K13" s="6"/>
      <c r="M13" s="7"/>
    </row>
    <row r="14" spans="1:14" ht="12" customHeight="1">
      <c r="B14" s="56" t="s">
        <v>14</v>
      </c>
      <c r="C14" s="57"/>
      <c r="D14" s="51"/>
      <c r="E14" s="201"/>
      <c r="F14" s="201"/>
      <c r="G14" s="42"/>
      <c r="H14" s="201"/>
      <c r="I14" s="51">
        <f t="shared" si="0"/>
        <v>0</v>
      </c>
      <c r="K14" s="6"/>
      <c r="M14" s="7"/>
    </row>
    <row r="15" spans="1:14" ht="12" customHeight="1">
      <c r="B15" s="56" t="s">
        <v>15</v>
      </c>
      <c r="C15" s="57"/>
      <c r="D15" s="51"/>
      <c r="E15" s="201">
        <v>2</v>
      </c>
      <c r="F15" s="201">
        <v>2</v>
      </c>
      <c r="G15" s="39"/>
      <c r="H15" s="201">
        <v>46</v>
      </c>
      <c r="I15" s="51">
        <f t="shared" si="0"/>
        <v>50</v>
      </c>
      <c r="K15" s="6"/>
      <c r="M15" s="7"/>
    </row>
    <row r="16" spans="1:14" ht="12" customHeight="1">
      <c r="B16" s="56" t="s">
        <v>16</v>
      </c>
      <c r="C16" s="57"/>
      <c r="D16" s="51"/>
      <c r="E16" s="201">
        <v>1</v>
      </c>
      <c r="F16" s="201">
        <v>1</v>
      </c>
      <c r="G16" s="42"/>
      <c r="H16" s="201">
        <v>48</v>
      </c>
      <c r="I16" s="51">
        <f t="shared" si="0"/>
        <v>50</v>
      </c>
      <c r="K16" s="6"/>
      <c r="M16" s="7"/>
    </row>
    <row r="17" spans="1:13" ht="12" customHeight="1">
      <c r="B17" s="56" t="s">
        <v>17</v>
      </c>
      <c r="C17" s="57"/>
      <c r="D17" s="51"/>
      <c r="E17" s="201">
        <v>1</v>
      </c>
      <c r="F17" s="201">
        <v>1</v>
      </c>
      <c r="G17" s="39"/>
      <c r="H17" s="201">
        <v>48</v>
      </c>
      <c r="I17" s="51">
        <f t="shared" si="0"/>
        <v>50</v>
      </c>
      <c r="K17" s="6"/>
      <c r="M17" s="7"/>
    </row>
    <row r="18" spans="1:13" ht="12" customHeight="1">
      <c r="B18" s="56" t="s">
        <v>18</v>
      </c>
      <c r="C18" s="57"/>
      <c r="D18" s="51"/>
      <c r="E18" s="201">
        <v>1</v>
      </c>
      <c r="F18" s="201">
        <v>1</v>
      </c>
      <c r="G18" s="42"/>
      <c r="H18" s="201">
        <v>48</v>
      </c>
      <c r="I18" s="51">
        <f t="shared" si="0"/>
        <v>50</v>
      </c>
      <c r="K18" s="6"/>
      <c r="M18" s="7"/>
    </row>
    <row r="19" spans="1:13" ht="12" customHeight="1">
      <c r="B19" s="56" t="s">
        <v>19</v>
      </c>
      <c r="C19" s="57"/>
      <c r="D19" s="51"/>
      <c r="E19" s="201">
        <v>1</v>
      </c>
      <c r="F19" s="201">
        <v>1</v>
      </c>
      <c r="G19" s="39"/>
      <c r="H19" s="201">
        <v>48</v>
      </c>
      <c r="I19" s="51">
        <f t="shared" si="0"/>
        <v>50</v>
      </c>
      <c r="K19" s="6"/>
      <c r="M19" s="7"/>
    </row>
    <row r="20" spans="1:13" ht="12" customHeight="1">
      <c r="B20" s="56" t="s">
        <v>20</v>
      </c>
      <c r="C20" s="58"/>
      <c r="D20" s="59"/>
      <c r="E20" s="202">
        <v>1</v>
      </c>
      <c r="F20" s="202">
        <v>1</v>
      </c>
      <c r="G20" s="42"/>
      <c r="H20" s="202">
        <v>48</v>
      </c>
      <c r="I20" s="51">
        <f t="shared" si="0"/>
        <v>50</v>
      </c>
      <c r="K20" s="6"/>
      <c r="M20" s="7"/>
    </row>
    <row r="21" spans="1:13" ht="12" customHeight="1">
      <c r="B21" s="60" t="s">
        <v>61</v>
      </c>
      <c r="C21" s="51">
        <f>SUM(C6:C20)</f>
        <v>0</v>
      </c>
      <c r="D21" s="51">
        <f>SUM(D6:D20)</f>
        <v>0</v>
      </c>
      <c r="E21" s="51">
        <f>SUM(E6:E20)</f>
        <v>7</v>
      </c>
      <c r="F21" s="51">
        <f>ROUND(SUM(F6:F20),2)</f>
        <v>7</v>
      </c>
      <c r="G21" s="39"/>
      <c r="H21" s="51">
        <f>SUM(H6:H20)</f>
        <v>286</v>
      </c>
      <c r="I21" s="51"/>
    </row>
    <row r="22" spans="1:13" ht="12" customHeight="1">
      <c r="A22" s="13"/>
      <c r="B22" s="61" t="s">
        <v>21</v>
      </c>
      <c r="C22" s="62"/>
      <c r="D22" s="62"/>
      <c r="E22" s="62"/>
      <c r="F22" s="62"/>
      <c r="G22" s="62"/>
      <c r="H22" s="50" t="s">
        <v>167</v>
      </c>
      <c r="I22" s="63">
        <f>ROUND(((I6)/2)+I7,2)</f>
        <v>0</v>
      </c>
      <c r="K22" s="6"/>
      <c r="M22" s="7"/>
    </row>
    <row r="23" spans="1:13" ht="12" customHeight="1" thickBot="1">
      <c r="A23" s="13"/>
      <c r="B23" s="61"/>
      <c r="C23" s="62"/>
      <c r="D23" s="62"/>
      <c r="E23" s="62"/>
      <c r="F23" s="62"/>
      <c r="G23" s="62"/>
      <c r="H23" s="50" t="s">
        <v>22</v>
      </c>
      <c r="I23" s="64">
        <f>SUM(I9:I20)</f>
        <v>300</v>
      </c>
      <c r="K23" s="6"/>
      <c r="M23" s="7"/>
    </row>
    <row r="24" spans="1:13" ht="12" customHeight="1">
      <c r="B24" s="65"/>
      <c r="C24" s="66"/>
      <c r="D24" s="67"/>
      <c r="E24" s="62"/>
      <c r="F24" s="62"/>
      <c r="G24" s="62"/>
      <c r="H24" s="68" t="s">
        <v>62</v>
      </c>
      <c r="I24" s="52">
        <f>ROUND(SUM(I22:I23),2)</f>
        <v>300</v>
      </c>
      <c r="K24" s="6"/>
      <c r="M24" s="7"/>
    </row>
    <row r="25" spans="1:13" ht="12" customHeight="1" thickBot="1">
      <c r="B25" s="247" t="s">
        <v>83</v>
      </c>
      <c r="C25" s="248"/>
      <c r="D25" s="199" t="s">
        <v>174</v>
      </c>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300</v>
      </c>
      <c r="K26" s="6"/>
      <c r="M26" s="7"/>
    </row>
    <row r="27" spans="1:13" ht="12" customHeight="1">
      <c r="A27" s="20"/>
      <c r="B27" s="247" t="s">
        <v>84</v>
      </c>
      <c r="C27" s="248"/>
      <c r="D27" s="199"/>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0</v>
      </c>
      <c r="E33" s="90">
        <v>1.44</v>
      </c>
      <c r="F33" s="91">
        <f>ROUND(D33*E33,3)</f>
        <v>0</v>
      </c>
      <c r="G33" s="62"/>
      <c r="H33" s="92" t="s">
        <v>67</v>
      </c>
      <c r="I33" s="93">
        <f>ROUND(F33,3)</f>
        <v>0</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0</v>
      </c>
      <c r="E36" s="90">
        <v>1.2</v>
      </c>
      <c r="F36" s="91">
        <f t="shared" ref="F36:F47" si="1">ROUND(D36*E36,3)</f>
        <v>0</v>
      </c>
      <c r="G36" s="62"/>
      <c r="H36" s="62"/>
      <c r="I36" s="62"/>
    </row>
    <row r="37" spans="1:9" ht="12" customHeight="1">
      <c r="B37" s="56" t="s">
        <v>95</v>
      </c>
      <c r="C37" s="62"/>
      <c r="D37" s="213">
        <f t="shared" ref="D37:D47" si="2">I10</f>
        <v>0</v>
      </c>
      <c r="E37" s="90">
        <v>1.18</v>
      </c>
      <c r="F37" s="91">
        <f t="shared" si="1"/>
        <v>0</v>
      </c>
      <c r="G37" s="62"/>
      <c r="H37" s="62"/>
      <c r="I37" s="62"/>
    </row>
    <row r="38" spans="1:9" ht="12" customHeight="1">
      <c r="B38" s="56" t="s">
        <v>96</v>
      </c>
      <c r="C38" s="62"/>
      <c r="D38" s="213">
        <f t="shared" si="2"/>
        <v>0</v>
      </c>
      <c r="E38" s="90">
        <v>1.18</v>
      </c>
      <c r="F38" s="91">
        <f t="shared" si="1"/>
        <v>0</v>
      </c>
      <c r="G38" s="62"/>
      <c r="H38" s="62"/>
      <c r="I38" s="62"/>
    </row>
    <row r="39" spans="1:9" ht="12" customHeight="1">
      <c r="B39" s="56" t="s">
        <v>97</v>
      </c>
      <c r="C39" s="62"/>
      <c r="D39" s="213">
        <f t="shared" si="2"/>
        <v>0</v>
      </c>
      <c r="E39" s="95">
        <v>1.0449999999999999</v>
      </c>
      <c r="F39" s="91">
        <f t="shared" si="1"/>
        <v>0</v>
      </c>
      <c r="G39" s="62"/>
      <c r="H39" s="62"/>
      <c r="I39" s="62"/>
    </row>
    <row r="40" spans="1:9" ht="12" customHeight="1">
      <c r="B40" s="56" t="s">
        <v>98</v>
      </c>
      <c r="C40" s="62"/>
      <c r="D40" s="213">
        <f t="shared" si="2"/>
        <v>0</v>
      </c>
      <c r="E40" s="95">
        <v>1.0449999999999999</v>
      </c>
      <c r="F40" s="91">
        <f t="shared" si="1"/>
        <v>0</v>
      </c>
      <c r="G40" s="62"/>
      <c r="H40" s="62"/>
      <c r="I40" s="62" t="s">
        <v>0</v>
      </c>
    </row>
    <row r="41" spans="1:9" ht="12" customHeight="1">
      <c r="B41" s="56" t="s">
        <v>99</v>
      </c>
      <c r="C41" s="62"/>
      <c r="D41" s="213">
        <f t="shared" si="2"/>
        <v>0</v>
      </c>
      <c r="E41" s="95">
        <v>1.0449999999999999</v>
      </c>
      <c r="F41" s="91">
        <f t="shared" si="1"/>
        <v>0</v>
      </c>
      <c r="G41" s="62"/>
      <c r="H41" s="62"/>
      <c r="I41" s="62"/>
    </row>
    <row r="42" spans="1:9" ht="12" customHeight="1">
      <c r="B42" s="56" t="s">
        <v>100</v>
      </c>
      <c r="C42" s="62" t="s">
        <v>90</v>
      </c>
      <c r="D42" s="213">
        <f t="shared" si="2"/>
        <v>50</v>
      </c>
      <c r="E42" s="90">
        <v>1.25</v>
      </c>
      <c r="F42" s="91">
        <f t="shared" si="1"/>
        <v>62.5</v>
      </c>
      <c r="G42" s="62"/>
      <c r="H42" s="62"/>
      <c r="I42" s="62"/>
    </row>
    <row r="43" spans="1:9" ht="12" customHeight="1">
      <c r="B43" s="56" t="s">
        <v>101</v>
      </c>
      <c r="C43" s="62" t="s">
        <v>90</v>
      </c>
      <c r="D43" s="213">
        <f t="shared" si="2"/>
        <v>50</v>
      </c>
      <c r="E43" s="90">
        <v>1.25</v>
      </c>
      <c r="F43" s="91">
        <f t="shared" si="1"/>
        <v>62.5</v>
      </c>
      <c r="G43" s="62"/>
      <c r="H43" s="62"/>
      <c r="I43" s="62"/>
    </row>
    <row r="44" spans="1:9" ht="12" customHeight="1">
      <c r="B44" s="56" t="s">
        <v>102</v>
      </c>
      <c r="C44" s="62" t="s">
        <v>90</v>
      </c>
      <c r="D44" s="213">
        <f t="shared" si="2"/>
        <v>50</v>
      </c>
      <c r="E44" s="90">
        <v>1.25</v>
      </c>
      <c r="F44" s="91">
        <f t="shared" si="1"/>
        <v>62.5</v>
      </c>
      <c r="G44" s="62"/>
      <c r="H44" s="62"/>
      <c r="I44" s="62"/>
    </row>
    <row r="45" spans="1:9" ht="12" customHeight="1">
      <c r="B45" s="56" t="s">
        <v>91</v>
      </c>
      <c r="C45" s="62" t="s">
        <v>90</v>
      </c>
      <c r="D45" s="213">
        <f t="shared" si="2"/>
        <v>50</v>
      </c>
      <c r="E45" s="90">
        <v>1.25</v>
      </c>
      <c r="F45" s="91">
        <f t="shared" si="1"/>
        <v>62.5</v>
      </c>
      <c r="G45" s="62"/>
      <c r="H45" s="62"/>
      <c r="I45" s="62"/>
    </row>
    <row r="46" spans="1:9" ht="12" customHeight="1">
      <c r="B46" s="56" t="s">
        <v>92</v>
      </c>
      <c r="C46" s="62" t="s">
        <v>90</v>
      </c>
      <c r="D46" s="213">
        <f t="shared" si="2"/>
        <v>50</v>
      </c>
      <c r="E46" s="90">
        <v>1.25</v>
      </c>
      <c r="F46" s="91">
        <f t="shared" si="1"/>
        <v>62.5</v>
      </c>
      <c r="G46" s="62"/>
      <c r="H46" s="62"/>
      <c r="I46" s="62"/>
    </row>
    <row r="47" spans="1:9" ht="12" customHeight="1">
      <c r="B47" s="56" t="s">
        <v>93</v>
      </c>
      <c r="C47" s="62" t="s">
        <v>90</v>
      </c>
      <c r="D47" s="213">
        <f t="shared" si="2"/>
        <v>50</v>
      </c>
      <c r="E47" s="90">
        <v>1.25</v>
      </c>
      <c r="F47" s="91">
        <f t="shared" si="1"/>
        <v>62.5</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375</v>
      </c>
    </row>
    <row r="50" spans="1:9" ht="12" customHeight="1">
      <c r="B50" s="94" t="s">
        <v>128</v>
      </c>
      <c r="C50" s="89"/>
      <c r="D50" s="99" t="s">
        <v>1</v>
      </c>
      <c r="E50" s="100" t="s">
        <v>75</v>
      </c>
      <c r="F50" s="62"/>
      <c r="G50" s="62"/>
      <c r="H50" s="62"/>
      <c r="I50" s="62"/>
    </row>
    <row r="51" spans="1:9" ht="12" customHeight="1">
      <c r="B51" s="62"/>
      <c r="C51" s="56" t="s">
        <v>31</v>
      </c>
      <c r="D51" s="101">
        <f>TRUNC(E$21,2)</f>
        <v>7</v>
      </c>
      <c r="E51" s="90">
        <v>1</v>
      </c>
      <c r="F51" s="91">
        <f>ROUND(D51*E51,3)</f>
        <v>7</v>
      </c>
      <c r="G51" s="79"/>
      <c r="H51" s="62"/>
      <c r="I51" s="62"/>
    </row>
    <row r="52" spans="1:9" ht="12" customHeight="1">
      <c r="B52" s="62"/>
      <c r="C52" s="56" t="s">
        <v>32</v>
      </c>
      <c r="D52" s="101">
        <f>TRUNC(F$21,2)</f>
        <v>7</v>
      </c>
      <c r="E52" s="90">
        <v>2</v>
      </c>
      <c r="F52" s="91">
        <f>ROUND(D52*E52,3)</f>
        <v>14</v>
      </c>
      <c r="G52" s="79"/>
      <c r="H52" s="62"/>
      <c r="I52" s="62"/>
    </row>
    <row r="53" spans="1:9" ht="12" customHeight="1">
      <c r="B53" s="62"/>
      <c r="C53" s="50" t="s">
        <v>145</v>
      </c>
      <c r="D53" s="217"/>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c r="E55" s="90">
        <v>0.7</v>
      </c>
      <c r="F55" s="91">
        <f>ROUND(D55*E55,3)</f>
        <v>0</v>
      </c>
      <c r="G55" s="79" t="s">
        <v>134</v>
      </c>
      <c r="H55" s="102">
        <f>SUM(F51:F55)</f>
        <v>21</v>
      </c>
      <c r="I55" s="62"/>
    </row>
    <row r="56" spans="1:9" ht="12" customHeight="1">
      <c r="A56" s="30"/>
      <c r="B56" s="216" t="s">
        <v>0</v>
      </c>
      <c r="C56" s="89"/>
      <c r="D56" s="89"/>
      <c r="E56" s="89"/>
      <c r="F56" s="89"/>
      <c r="G56" s="79"/>
      <c r="H56" s="79"/>
      <c r="I56" s="62"/>
    </row>
    <row r="57" spans="1:9" ht="12" customHeight="1">
      <c r="A57" s="31"/>
      <c r="B57" s="62"/>
      <c r="C57" s="92" t="s">
        <v>136</v>
      </c>
      <c r="D57" s="198">
        <v>2</v>
      </c>
      <c r="E57" s="89">
        <v>25</v>
      </c>
      <c r="F57" s="62"/>
      <c r="G57" s="92" t="s">
        <v>135</v>
      </c>
      <c r="H57" s="91">
        <f>ROUND(D57*E57,3)</f>
        <v>50</v>
      </c>
      <c r="I57" s="62"/>
    </row>
    <row r="58" spans="1:9" ht="12" customHeight="1">
      <c r="A58" s="31"/>
      <c r="B58" s="62"/>
      <c r="C58" s="79"/>
      <c r="D58" s="79"/>
      <c r="E58" s="79"/>
      <c r="F58" s="79"/>
      <c r="G58" s="62"/>
      <c r="H58" s="92" t="s">
        <v>137</v>
      </c>
      <c r="I58" s="93">
        <f>SUM(H55:H57)</f>
        <v>71</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v>100</v>
      </c>
      <c r="D61" s="105"/>
      <c r="E61" s="106">
        <v>0.05</v>
      </c>
      <c r="F61" s="62"/>
      <c r="G61" s="62"/>
      <c r="H61" s="92" t="s">
        <v>77</v>
      </c>
      <c r="I61" s="91">
        <f>ROUND(C61*E61,3)</f>
        <v>5</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v>40</v>
      </c>
      <c r="D65" s="105">
        <f>C65/6</f>
        <v>6.67</v>
      </c>
      <c r="E65" s="51"/>
      <c r="F65" s="79"/>
      <c r="G65" s="62"/>
      <c r="H65" s="91"/>
      <c r="I65" s="62"/>
    </row>
    <row r="66" spans="1:9" ht="12" customHeight="1">
      <c r="B66" s="109">
        <v>2</v>
      </c>
      <c r="C66" s="196">
        <v>110</v>
      </c>
      <c r="D66" s="105">
        <f>C66/3</f>
        <v>36.67</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150</v>
      </c>
      <c r="D68" s="51">
        <f>ROUND(SUM(D65:D67),2)</f>
        <v>43.34</v>
      </c>
      <c r="E68" s="95">
        <v>0.5</v>
      </c>
      <c r="F68" s="79"/>
      <c r="G68" s="91"/>
      <c r="H68" s="92" t="s">
        <v>76</v>
      </c>
      <c r="I68" s="91">
        <f>ROUND(D68*E68,3)</f>
        <v>21.67</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472.67</v>
      </c>
    </row>
    <row r="76" spans="1:9" ht="12" customHeight="1">
      <c r="B76" s="62"/>
      <c r="C76" s="62"/>
      <c r="D76" s="62"/>
      <c r="E76" s="62"/>
      <c r="F76" s="62"/>
      <c r="G76" s="62"/>
      <c r="H76" s="71"/>
      <c r="I76" s="93"/>
    </row>
    <row r="77" spans="1:9" ht="12" customHeight="1">
      <c r="B77" s="62"/>
      <c r="C77" s="62"/>
      <c r="D77" s="62"/>
      <c r="E77" s="62"/>
      <c r="F77" s="62"/>
      <c r="G77" s="62"/>
      <c r="H77" s="50" t="s">
        <v>159</v>
      </c>
      <c r="I77" s="195"/>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0</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v>100</v>
      </c>
      <c r="E86" s="62"/>
      <c r="F86" s="62"/>
      <c r="G86" s="112"/>
      <c r="H86" s="222" t="s">
        <v>63</v>
      </c>
      <c r="I86" s="91">
        <f>SUM(D86:D87)</f>
        <v>150</v>
      </c>
    </row>
    <row r="87" spans="1:10" ht="12" customHeight="1">
      <c r="B87" s="62"/>
      <c r="C87" s="50" t="s">
        <v>105</v>
      </c>
      <c r="D87" s="91">
        <v>50</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41.625</v>
      </c>
      <c r="E88" s="62"/>
      <c r="F88" s="62"/>
      <c r="G88" s="62"/>
      <c r="H88" s="50" t="s">
        <v>153</v>
      </c>
      <c r="I88" s="117">
        <f>D88</f>
        <v>41.625</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-41.625</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0</v>
      </c>
      <c r="E92" s="62"/>
      <c r="F92" s="62"/>
      <c r="G92" s="62"/>
      <c r="H92" s="222" t="s">
        <v>154</v>
      </c>
      <c r="I92" s="230">
        <f>D92</f>
        <v>0</v>
      </c>
      <c r="J92" s="4"/>
    </row>
    <row r="93" spans="1:10" ht="12" customHeight="1">
      <c r="B93" s="62"/>
      <c r="C93" s="50"/>
      <c r="D93" s="117"/>
      <c r="E93" s="62"/>
      <c r="F93" s="62"/>
      <c r="G93" s="62"/>
      <c r="H93" s="50" t="s">
        <v>0</v>
      </c>
      <c r="I93" s="116">
        <f>IF(D25="n",0,-I92)</f>
        <v>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c r="D99" s="52">
        <f>I24</f>
        <v>300</v>
      </c>
      <c r="E99" s="124" t="s">
        <v>0</v>
      </c>
      <c r="F99" s="62"/>
      <c r="G99" s="62"/>
      <c r="H99" s="50" t="s">
        <v>82</v>
      </c>
      <c r="I99" s="120">
        <f>IF(D99&gt;0,C99*D99,0)</f>
        <v>0</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t="e">
        <f>IF(D$27="N",E135,E137)</f>
        <v>#DIV/0!</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t="e">
        <f>SUM(I79:I113)</f>
        <v>#DIV/0!</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t="e">
        <f>IF(AND(I26&lt;=200,E132&gt;I114),E132-I114,0)</f>
        <v>#DIV/0!</v>
      </c>
    </row>
    <row r="117" spans="1:10" ht="12" customHeight="1" thickBot="1">
      <c r="B117" s="62"/>
      <c r="C117" s="62"/>
      <c r="D117" s="62"/>
      <c r="E117" s="62"/>
      <c r="F117" s="62"/>
      <c r="G117" s="62"/>
      <c r="H117" s="129"/>
      <c r="I117" s="62"/>
      <c r="J117" s="9"/>
    </row>
    <row r="118" spans="1:10" ht="12" customHeight="1">
      <c r="B118" s="249" t="s">
        <v>115</v>
      </c>
      <c r="C118" s="250"/>
      <c r="D118" s="250"/>
      <c r="E118" s="251"/>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c r="F120" s="62"/>
      <c r="G120" s="62"/>
      <c r="H120" s="68" t="s">
        <v>41</v>
      </c>
      <c r="I120" s="120" t="e">
        <f>SUM(I114:I117)</f>
        <v>#DIV/0!</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row>
    <row r="123" spans="1:10" ht="12" customHeight="1" thickBot="1">
      <c r="B123" s="133" t="s">
        <v>162</v>
      </c>
      <c r="C123" s="137"/>
      <c r="D123" s="73"/>
      <c r="E123" s="189"/>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t="e">
        <f>I120*I122</f>
        <v>#DIV/0!</v>
      </c>
      <c r="J125" s="5"/>
    </row>
    <row r="126" spans="1:10" ht="12" customHeight="1">
      <c r="B126" s="133" t="s">
        <v>163</v>
      </c>
      <c r="C126" s="37"/>
      <c r="D126" s="37"/>
      <c r="E126" s="189"/>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t="e">
        <f>IF(((E123-E120)/E120)&gt;0.01,((((E123-E120)-(E123*0.01))*1.5)+((E123-E120)*0.5)),0)</f>
        <v>#DIV/0!</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t="e">
        <f>IF(((E126-E120)/E120)&gt;0.01,((((E126-E120)-(E126*0.01))*1.5)+((E126-E120)*0.5)),0)</f>
        <v>#DIV/0!</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t="e">
        <f>IF(D25="N",0,(-SUM(I125)*0.02))</f>
        <v>#DIV/0!</v>
      </c>
    </row>
    <row r="145" spans="1:13" ht="12" customHeight="1" thickBot="1">
      <c r="A145" s="24"/>
      <c r="B145" s="73"/>
      <c r="C145" s="73"/>
      <c r="D145" s="62"/>
      <c r="E145" s="62"/>
      <c r="F145" s="62"/>
      <c r="G145" s="62"/>
      <c r="H145" s="62"/>
      <c r="I145" s="62"/>
    </row>
    <row r="146" spans="1:13" ht="12" customHeight="1">
      <c r="A146" s="24"/>
      <c r="B146" s="170"/>
      <c r="C146" s="73"/>
      <c r="D146" s="62"/>
      <c r="E146" s="239" t="s">
        <v>43</v>
      </c>
      <c r="F146" s="240"/>
      <c r="G146" s="240"/>
      <c r="H146" s="235" t="e">
        <f>ROUND(SUM(I125:I144),2)</f>
        <v>#DIV/0!</v>
      </c>
      <c r="I146" s="236"/>
    </row>
    <row r="147" spans="1:13" ht="12" customHeight="1" thickBot="1">
      <c r="A147" s="23"/>
      <c r="B147" s="62"/>
      <c r="C147" s="62"/>
      <c r="D147" s="62"/>
      <c r="E147" s="241"/>
      <c r="F147" s="242"/>
      <c r="G147" s="242"/>
      <c r="H147" s="237"/>
      <c r="I147" s="238"/>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44" t="s">
        <v>45</v>
      </c>
      <c r="C155" s="244"/>
      <c r="D155" s="176"/>
      <c r="E155" s="234" t="s">
        <v>46</v>
      </c>
      <c r="F155" s="234" t="s">
        <v>47</v>
      </c>
      <c r="G155" s="123"/>
      <c r="H155" s="234" t="s">
        <v>1</v>
      </c>
      <c r="I155" s="107" t="s">
        <v>30</v>
      </c>
    </row>
    <row r="156" spans="1:13" ht="12" customHeight="1">
      <c r="B156" s="243" t="s">
        <v>172</v>
      </c>
      <c r="C156" s="243"/>
      <c r="D156" s="62"/>
      <c r="E156" s="205"/>
      <c r="F156" s="206" t="s">
        <v>173</v>
      </c>
      <c r="G156" s="123"/>
      <c r="H156" s="208">
        <v>100</v>
      </c>
      <c r="I156" s="177">
        <f t="shared" ref="I156:I161" si="3">IF(H156&lt;200,ROUND(IF(((200-H156)/200)*(1*H156)&gt;0,((200-H156)/200)*(1*H156),0),3),0)</f>
        <v>50</v>
      </c>
    </row>
    <row r="157" spans="1:13" ht="12" customHeight="1">
      <c r="B157" s="243"/>
      <c r="C157" s="243"/>
      <c r="D157" s="62"/>
      <c r="E157" s="207"/>
      <c r="F157" s="206"/>
      <c r="G157" s="123"/>
      <c r="H157" s="208"/>
      <c r="I157" s="177">
        <f t="shared" si="3"/>
        <v>0</v>
      </c>
    </row>
    <row r="158" spans="1:13" ht="12" customHeight="1">
      <c r="B158" s="243"/>
      <c r="C158" s="243"/>
      <c r="D158" s="62"/>
      <c r="E158" s="205"/>
      <c r="F158" s="206"/>
      <c r="G158" s="123"/>
      <c r="H158" s="208"/>
      <c r="I158" s="177">
        <f t="shared" si="3"/>
        <v>0</v>
      </c>
    </row>
    <row r="159" spans="1:13" ht="12" customHeight="1">
      <c r="B159" s="243"/>
      <c r="C159" s="243"/>
      <c r="D159" s="62"/>
      <c r="E159" s="205"/>
      <c r="F159" s="206"/>
      <c r="G159" s="123"/>
      <c r="H159" s="208"/>
      <c r="I159" s="177">
        <f t="shared" si="3"/>
        <v>0</v>
      </c>
    </row>
    <row r="160" spans="1:13" ht="12" customHeight="1">
      <c r="B160" s="243"/>
      <c r="C160" s="243"/>
      <c r="D160" s="62"/>
      <c r="E160" s="205"/>
      <c r="F160" s="206"/>
      <c r="G160" s="123"/>
      <c r="H160" s="209"/>
      <c r="I160" s="177">
        <f t="shared" si="3"/>
        <v>0</v>
      </c>
    </row>
    <row r="161" spans="1:12" ht="12" customHeight="1">
      <c r="B161" s="243"/>
      <c r="C161" s="243"/>
      <c r="D161" s="62"/>
      <c r="E161" s="205"/>
      <c r="F161" s="206"/>
      <c r="G161" s="123"/>
      <c r="H161" s="209"/>
      <c r="I161" s="178">
        <f t="shared" si="3"/>
        <v>0</v>
      </c>
    </row>
    <row r="162" spans="1:12" ht="12" customHeight="1">
      <c r="B162" s="62"/>
      <c r="C162" s="88"/>
      <c r="D162" s="62"/>
      <c r="E162" s="62"/>
      <c r="F162" s="62"/>
      <c r="G162" s="62"/>
      <c r="H162" s="71" t="s">
        <v>107</v>
      </c>
      <c r="I162" s="179">
        <f>SUM(I156:I161)</f>
        <v>50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44" t="s">
        <v>45</v>
      </c>
      <c r="C170" s="244"/>
      <c r="D170" s="176"/>
      <c r="E170" s="234" t="s">
        <v>46</v>
      </c>
      <c r="F170" s="234" t="s">
        <v>47</v>
      </c>
      <c r="G170" s="79"/>
      <c r="H170" s="234" t="s">
        <v>1</v>
      </c>
      <c r="I170" s="107" t="s">
        <v>30</v>
      </c>
    </row>
    <row r="171" spans="1:12" ht="12" customHeight="1">
      <c r="A171" s="32"/>
      <c r="B171" s="243" t="s">
        <v>170</v>
      </c>
      <c r="C171" s="243"/>
      <c r="D171" s="62"/>
      <c r="E171" s="205"/>
      <c r="F171" s="206" t="s">
        <v>171</v>
      </c>
      <c r="G171" s="123"/>
      <c r="H171" s="208">
        <v>200</v>
      </c>
      <c r="I171" s="177">
        <f t="shared" ref="I171:I176" si="4">IF(H171&lt;400,ROUND(MAX(((200-H171)/200)*(2*H171),((400-H171)/400)*(1.6*H171)),3),0)</f>
        <v>160</v>
      </c>
    </row>
    <row r="172" spans="1:12" ht="12" customHeight="1">
      <c r="A172" s="32"/>
      <c r="B172" s="243"/>
      <c r="C172" s="243"/>
      <c r="D172" s="62"/>
      <c r="E172" s="205"/>
      <c r="F172" s="206"/>
      <c r="G172" s="123"/>
      <c r="H172" s="208"/>
      <c r="I172" s="177">
        <f t="shared" si="4"/>
        <v>0</v>
      </c>
    </row>
    <row r="173" spans="1:12" ht="12" customHeight="1">
      <c r="A173" s="32"/>
      <c r="B173" s="243"/>
      <c r="C173" s="243"/>
      <c r="D173" s="62"/>
      <c r="E173" s="205"/>
      <c r="F173" s="206"/>
      <c r="G173" s="123"/>
      <c r="H173" s="208"/>
      <c r="I173" s="177">
        <f t="shared" si="4"/>
        <v>0</v>
      </c>
    </row>
    <row r="174" spans="1:12" ht="12" customHeight="1">
      <c r="A174" s="32"/>
      <c r="B174" s="243"/>
      <c r="C174" s="243"/>
      <c r="D174" s="62"/>
      <c r="E174" s="205"/>
      <c r="F174" s="206"/>
      <c r="G174" s="123"/>
      <c r="H174" s="208"/>
      <c r="I174" s="177">
        <f t="shared" si="4"/>
        <v>0</v>
      </c>
      <c r="J174" s="10"/>
    </row>
    <row r="175" spans="1:12" ht="12" customHeight="1">
      <c r="A175" s="32"/>
      <c r="B175" s="243"/>
      <c r="C175" s="243"/>
      <c r="D175" s="62"/>
      <c r="E175" s="205"/>
      <c r="F175" s="206"/>
      <c r="G175" s="123"/>
      <c r="H175" s="208"/>
      <c r="I175" s="177">
        <f t="shared" si="4"/>
        <v>0</v>
      </c>
    </row>
    <row r="176" spans="1:12" ht="12" customHeight="1">
      <c r="A176" s="32"/>
      <c r="B176" s="243"/>
      <c r="C176" s="243"/>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160</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v>1</v>
      </c>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mergeCells count="20">
    <mergeCell ref="B175:C175"/>
    <mergeCell ref="B176:C176"/>
    <mergeCell ref="B161:C161"/>
    <mergeCell ref="B170:C170"/>
    <mergeCell ref="B171:C171"/>
    <mergeCell ref="B172:C172"/>
    <mergeCell ref="B173:C173"/>
    <mergeCell ref="B174:C174"/>
    <mergeCell ref="H146:I147"/>
    <mergeCell ref="B160:C160"/>
    <mergeCell ref="C1:E1"/>
    <mergeCell ref="B25:C25"/>
    <mergeCell ref="B27:C27"/>
    <mergeCell ref="B118:E118"/>
    <mergeCell ref="E146:G147"/>
    <mergeCell ref="B155:C155"/>
    <mergeCell ref="B156:C156"/>
    <mergeCell ref="B157:C157"/>
    <mergeCell ref="B158:C158"/>
    <mergeCell ref="B159:C159"/>
  </mergeCells>
  <printOptions horizontalCentered="1" verticalCentered="1"/>
  <pageMargins left="0.25" right="0.25" top="0.91" bottom="0.35" header="0.17" footer="0.17"/>
  <pageSetup scale="75" fitToHeight="2" orientation="portrait"/>
  <headerFooter alignWithMargins="0">
    <oddHeader xml:space="preserve">&amp;C&amp;"Arial,Bold"&amp;11 2015-2016 STATE EQUALIZATION GUARANTEE COMPUTATION
REVENUE ESTIMATE WORKSHEET
&amp;10BASED ON &amp;8
&amp;10 2014-2015 STARS FINAL 80/120 DAY AVERAGE </oddHeader>
    <oddFooter>&amp;L&amp;F   &amp;D  &amp;T&amp;RPage &amp;P of &amp;N</oddFooter>
  </headerFooter>
  <rowBreaks count="2" manualBreakCount="2">
    <brk id="73" max="9" man="1"/>
    <brk id="147" max="9" man="1"/>
  </rowBreaks>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Path xmlns="22d0b12d-c1bf-49f5-9ba9-733e3453057b">/sites/Transfer/_layouts/download.aspx?SourceUrl=https://eui.ped.state.nm.us/sites/Transfer/Charters/2016%20New%20Applicants/The%20Albert%20Einstein%20Academy/Budget%20Documents/Appendix%20F%20-%20Five%20Years%20of%20910B5%20SEG%20Computation%20Estimate%20Worksheets.xlsx</DocumentPath>
    <DocumentName xmlns="22d0b12d-c1bf-49f5-9ba9-733e3453057b">Appendix F - Five Years of 910B5 SEG Computation Estimate Worksheets.xlsx</DocumentNam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856AC85CCA7045B89887FE4BB6AECE" ma:contentTypeVersion="5" ma:contentTypeDescription="Create a new document." ma:contentTypeScope="" ma:versionID="64a0089f08bbc6890dcec6e2b5a62a56">
  <xsd:schema xmlns:xsd="http://www.w3.org/2001/XMLSchema" xmlns:xs="http://www.w3.org/2001/XMLSchema" xmlns:p="http://schemas.microsoft.com/office/2006/metadata/properties" xmlns:ns2="22d0b12d-c1bf-49f5-9ba9-733e3453057b" targetNamespace="http://schemas.microsoft.com/office/2006/metadata/properties" ma:root="true" ma:fieldsID="eaa470e9d6873c683e860d4ec05a6465" ns2:_="">
    <xsd:import namespace="22d0b12d-c1bf-49f5-9ba9-733e3453057b"/>
    <xsd:element name="properties">
      <xsd:complexType>
        <xsd:sequence>
          <xsd:element name="documentManagement">
            <xsd:complexType>
              <xsd:all>
                <xsd:element ref="ns2:DocumentName" minOccurs="0"/>
                <xsd:element ref="ns2:Document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0b12d-c1bf-49f5-9ba9-733e3453057b" elementFormDefault="qualified">
    <xsd:import namespace="http://schemas.microsoft.com/office/2006/documentManagement/types"/>
    <xsd:import namespace="http://schemas.microsoft.com/office/infopath/2007/PartnerControls"/>
    <xsd:element name="DocumentName" ma:index="8" nillable="true" ma:displayName="DocumentName" ma:internalName="DocumentName">
      <xsd:simpleType>
        <xsd:restriction base="dms:Text">
          <xsd:maxLength value="255"/>
        </xsd:restriction>
      </xsd:simpleType>
    </xsd:element>
    <xsd:element name="DocumentPath" ma:index="11" nillable="true" ma:displayName="DocumentPath" ma:internalName="DocumentPath">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DF117B-E90B-44D8-9F2A-F5A408820D66}">
  <ds:schemaRefs>
    <ds:schemaRef ds:uri="http://schemas.microsoft.com/office/2006/metadata/properties"/>
    <ds:schemaRef ds:uri="http://schemas.microsoft.com/office/infopath/2007/PartnerControls"/>
    <ds:schemaRef ds:uri="22d0b12d-c1bf-49f5-9ba9-733e3453057b"/>
  </ds:schemaRefs>
</ds:datastoreItem>
</file>

<file path=customXml/itemProps2.xml><?xml version="1.0" encoding="utf-8"?>
<ds:datastoreItem xmlns:ds="http://schemas.openxmlformats.org/officeDocument/2006/customXml" ds:itemID="{E52B673F-5149-42B8-BB9D-343282F25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0b12d-c1bf-49f5-9ba9-733e345305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43FC11-CF17-4DB9-97D5-A6DF3DC230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Year 1</vt:lpstr>
      <vt:lpstr>Year 2</vt:lpstr>
      <vt:lpstr>Year 3</vt:lpstr>
      <vt:lpstr>Year 4</vt:lpstr>
      <vt:lpstr>Year 5</vt:lpstr>
      <vt:lpstr>'Year 1'!Print_Area</vt:lpstr>
      <vt:lpstr>'Year 2'!Print_Area</vt:lpstr>
      <vt:lpstr>'Year 3'!Print_Area</vt:lpstr>
      <vt:lpstr>'Year 4'!Print_Area</vt:lpstr>
      <vt:lpstr>'Year 5'!Print_Area</vt:lpstr>
    </vt:vector>
  </TitlesOfParts>
  <Company>School Budget Planning Unit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F - Five Years of 910B5 SEG Computation Estimate Worksheets.xlsx</dc:title>
  <dc:creator>Kathleen Forrer</dc:creator>
  <cp:lastModifiedBy>Phillip Gloudemans</cp:lastModifiedBy>
  <cp:lastPrinted>2016-02-08T22:55:16Z</cp:lastPrinted>
  <dcterms:created xsi:type="dcterms:W3CDTF">1998-02-20T21:21:02Z</dcterms:created>
  <dcterms:modified xsi:type="dcterms:W3CDTF">2016-06-02T20:37:56Z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0x01010065856AC85CCA7045B89887FE4BB6AECE</vt:lpwstr>
  </property>
  <property fmtid="{D5CDD505-2E9C-101B-9397-08002B2CF9AE}" pid="3" name="WorkflowChangePath">
    <vt:lpwstr>a9766cbf-fe74-4319-9375-564b1c665bd0,2;</vt:lpwstr>
  </property>
</Properties>
</file>