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pBud_Startup/Shared Documents/FY23forFY24/Forms/"/>
    </mc:Choice>
  </mc:AlternateContent>
  <xr:revisionPtr revIDLastSave="0" documentId="13_ncr:1_{797DC8AD-74CA-4A37-B45F-EB0286AAEA2F}" xr6:coauthVersionLast="47" xr6:coauthVersionMax="47" xr10:uidLastSave="{00000000-0000-0000-0000-000000000000}"/>
  <bookViews>
    <workbookView xWindow="-108" yWindow="-108" windowWidth="23256" windowHeight="12576" xr2:uid="{90ED42D7-E6C7-4E5C-A9B4-B74B6945B300}"/>
  </bookViews>
  <sheets>
    <sheet name="80-120 AVG" sheetId="4" r:id="rId1"/>
    <sheet name="910B5" sheetId="2" r:id="rId2"/>
    <sheet name="Reporting Dates" sheetId="5" state="hidden" r:id="rId3"/>
  </sheets>
  <definedNames>
    <definedName name="_Parse_In" hidden="1">#REF!</definedName>
    <definedName name="_Parse_Out" hidden="1">#REF!</definedName>
    <definedName name="_xlnm.Print_Area" localSheetId="0">'80-120 AVG'!$A$1:$M$228</definedName>
    <definedName name="_xlnm.Print_Area" localSheetId="1">'910B5'!$A$1:$I$127</definedName>
    <definedName name="_xlnm.Print_Titles" localSheetId="0">'80-120 AVG'!$1:$6</definedName>
    <definedName name="_xlnm.Print_Titles" localSheetId="1">'910B5'!$1:$4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5" i="2" l="1"/>
  <c r="I124" i="2"/>
  <c r="H114" i="2"/>
  <c r="H111" i="2"/>
  <c r="F114" i="2"/>
  <c r="F111" i="2"/>
  <c r="G27" i="4"/>
  <c r="E27" i="4"/>
  <c r="I8" i="4"/>
  <c r="I3" i="2"/>
  <c r="C2" i="2"/>
  <c r="H85" i="2" l="1"/>
  <c r="D49" i="2"/>
  <c r="C49" i="2"/>
  <c r="C82" i="2"/>
  <c r="D70" i="2"/>
  <c r="B16" i="5"/>
  <c r="B10" i="5"/>
  <c r="B4" i="5"/>
  <c r="H101" i="2"/>
  <c r="H99" i="2"/>
  <c r="F8" i="2"/>
  <c r="F7" i="2"/>
  <c r="F6" i="2"/>
  <c r="C6" i="2" l="1"/>
  <c r="I74" i="4"/>
  <c r="J74" i="4" s="1"/>
  <c r="I106" i="4"/>
  <c r="J106" i="4" s="1"/>
  <c r="I59" i="4"/>
  <c r="B39" i="2" s="1"/>
  <c r="H39" i="2" s="1"/>
  <c r="I23" i="4"/>
  <c r="B23" i="2" s="1"/>
  <c r="H23" i="2" s="1"/>
  <c r="I68" i="4"/>
  <c r="J68" i="4" s="1"/>
  <c r="I17" i="4"/>
  <c r="B17" i="2" s="1"/>
  <c r="H17" i="2" s="1"/>
  <c r="I25" i="4"/>
  <c r="B25" i="2" s="1"/>
  <c r="H25" i="2" s="1"/>
  <c r="I53" i="4"/>
  <c r="B55" i="2" s="1"/>
  <c r="H55" i="2" s="1"/>
  <c r="I15" i="4"/>
  <c r="I19" i="4"/>
  <c r="B19" i="2" s="1"/>
  <c r="H19" i="2" s="1"/>
  <c r="I21" i="4"/>
  <c r="B21" i="2" s="1"/>
  <c r="H21" i="2" s="1"/>
  <c r="I49" i="4"/>
  <c r="I57" i="4"/>
  <c r="B37" i="2" s="1"/>
  <c r="H37" i="2" s="1"/>
  <c r="H70" i="2"/>
  <c r="I16" i="4"/>
  <c r="B16" i="2" s="1"/>
  <c r="H16" i="2" s="1"/>
  <c r="I20" i="4"/>
  <c r="B20" i="2" s="1"/>
  <c r="H20" i="2" s="1"/>
  <c r="I22" i="4"/>
  <c r="B22" i="2" s="1"/>
  <c r="H22" i="2" s="1"/>
  <c r="I26" i="4"/>
  <c r="B26" i="2" s="1"/>
  <c r="H26" i="2" s="1"/>
  <c r="I56" i="4"/>
  <c r="B36" i="2" s="1"/>
  <c r="H36" i="2" s="1"/>
  <c r="I58" i="4"/>
  <c r="B38" i="2" s="1"/>
  <c r="H38" i="2" s="1"/>
  <c r="G31" i="2"/>
  <c r="G50" i="4"/>
  <c r="I212" i="4"/>
  <c r="D88" i="2" s="1"/>
  <c r="I215" i="4"/>
  <c r="B91" i="2" s="1"/>
  <c r="H92" i="2" s="1"/>
  <c r="G223" i="4"/>
  <c r="H36" i="4"/>
  <c r="H40" i="4"/>
  <c r="B15" i="2" l="1"/>
  <c r="H15" i="2" s="1"/>
  <c r="B63" i="2"/>
  <c r="I79" i="4"/>
  <c r="J79" i="4" s="1"/>
  <c r="G41" i="4"/>
  <c r="H41" i="4" s="1"/>
  <c r="H39" i="4"/>
  <c r="I85" i="4"/>
  <c r="J85" i="4" s="1"/>
  <c r="I119" i="4"/>
  <c r="J119" i="4" s="1"/>
  <c r="I83" i="4"/>
  <c r="J83" i="4" s="1"/>
  <c r="I115" i="4"/>
  <c r="J115" i="4" s="1"/>
  <c r="I130" i="4"/>
  <c r="J130" i="4" s="1"/>
  <c r="I145" i="4"/>
  <c r="J145" i="4" s="1"/>
  <c r="I149" i="4"/>
  <c r="J149" i="4" s="1"/>
  <c r="I199" i="4"/>
  <c r="J199" i="4" s="1"/>
  <c r="I110" i="4"/>
  <c r="J110" i="4" s="1"/>
  <c r="I48" i="4"/>
  <c r="I50" i="4" s="1"/>
  <c r="B52" i="2" s="1"/>
  <c r="F52" i="2" s="1"/>
  <c r="E50" i="4"/>
  <c r="I24" i="4"/>
  <c r="B24" i="2" s="1"/>
  <c r="H24" i="2" s="1"/>
  <c r="G10" i="4"/>
  <c r="G28" i="4" s="1"/>
  <c r="I113" i="4"/>
  <c r="J113" i="4" s="1"/>
  <c r="I100" i="4"/>
  <c r="J100" i="4" s="1"/>
  <c r="I141" i="4"/>
  <c r="J141" i="4" s="1"/>
  <c r="I76" i="4"/>
  <c r="J76" i="4" s="1"/>
  <c r="I87" i="4"/>
  <c r="J87" i="4" s="1"/>
  <c r="I154" i="4"/>
  <c r="J154" i="4" s="1"/>
  <c r="I205" i="4"/>
  <c r="J205" i="4" s="1"/>
  <c r="I203" i="4"/>
  <c r="J203" i="4" s="1"/>
  <c r="I194" i="4"/>
  <c r="J194" i="4" s="1"/>
  <c r="I142" i="4"/>
  <c r="J142" i="4" s="1"/>
  <c r="F40" i="4"/>
  <c r="J40" i="4" s="1"/>
  <c r="I40" i="4"/>
  <c r="I91" i="4"/>
  <c r="J91" i="4" s="1"/>
  <c r="I143" i="4"/>
  <c r="J143" i="4" s="1"/>
  <c r="I155" i="4"/>
  <c r="J155" i="4" s="1"/>
  <c r="I157" i="4"/>
  <c r="J157" i="4" s="1"/>
  <c r="I166" i="4"/>
  <c r="J166" i="4" s="1"/>
  <c r="E223" i="4"/>
  <c r="I198" i="4"/>
  <c r="J198" i="4" s="1"/>
  <c r="I78" i="4"/>
  <c r="J78" i="4" s="1"/>
  <c r="F39" i="4"/>
  <c r="J39" i="4" s="1"/>
  <c r="E41" i="4"/>
  <c r="F41" i="4" s="1"/>
  <c r="I39" i="4"/>
  <c r="I124" i="4"/>
  <c r="J124" i="4" s="1"/>
  <c r="I90" i="4"/>
  <c r="J90" i="4" s="1"/>
  <c r="I195" i="4"/>
  <c r="J195" i="4" s="1"/>
  <c r="I182" i="4"/>
  <c r="J182" i="4" s="1"/>
  <c r="G37" i="4"/>
  <c r="H37" i="4" s="1"/>
  <c r="H35" i="4"/>
  <c r="I112" i="4"/>
  <c r="J112" i="4" s="1"/>
  <c r="G44" i="4"/>
  <c r="H32" i="4"/>
  <c r="H44" i="4" s="1"/>
  <c r="I97" i="4"/>
  <c r="J97" i="4" s="1"/>
  <c r="I150" i="4"/>
  <c r="J150" i="4" s="1"/>
  <c r="I151" i="4"/>
  <c r="J151" i="4" s="1"/>
  <c r="I170" i="4"/>
  <c r="J170" i="4" s="1"/>
  <c r="I209" i="4"/>
  <c r="B88" i="2" s="1"/>
  <c r="H88" i="2" s="1"/>
  <c r="I218" i="4"/>
  <c r="B94" i="2" s="1"/>
  <c r="H95" i="2" s="1"/>
  <c r="I202" i="4"/>
  <c r="J202" i="4" s="1"/>
  <c r="F36" i="4"/>
  <c r="J36" i="4" s="1"/>
  <c r="I36" i="4"/>
  <c r="I18" i="4"/>
  <c r="B18" i="2" s="1"/>
  <c r="H18" i="2" s="1"/>
  <c r="I99" i="4"/>
  <c r="J99" i="4" s="1"/>
  <c r="I174" i="4"/>
  <c r="J174" i="4" s="1"/>
  <c r="I172" i="4"/>
  <c r="J172" i="4" s="1"/>
  <c r="I132" i="4"/>
  <c r="J132" i="4" s="1"/>
  <c r="I184" i="4"/>
  <c r="J184" i="4" s="1"/>
  <c r="I89" i="4"/>
  <c r="J89" i="4" s="1"/>
  <c r="I94" i="4"/>
  <c r="J94" i="4" s="1"/>
  <c r="I167" i="4"/>
  <c r="J167" i="4" s="1"/>
  <c r="C79" i="2"/>
  <c r="H82" i="2" s="1"/>
  <c r="I73" i="4"/>
  <c r="J73" i="4" s="1"/>
  <c r="I92" i="4"/>
  <c r="J92" i="4" s="1"/>
  <c r="I103" i="4"/>
  <c r="J103" i="4" s="1"/>
  <c r="I118" i="4"/>
  <c r="J118" i="4" s="1"/>
  <c r="I137" i="4"/>
  <c r="J137" i="4" s="1"/>
  <c r="I176" i="4"/>
  <c r="J176" i="4" s="1"/>
  <c r="G228" i="4"/>
  <c r="I162" i="4"/>
  <c r="J162" i="4" s="1"/>
  <c r="I163" i="4"/>
  <c r="J163" i="4" s="1"/>
  <c r="E228" i="4"/>
  <c r="I63" i="4"/>
  <c r="B41" i="2" s="1"/>
  <c r="H41" i="2" s="1"/>
  <c r="H42" i="2" s="1"/>
  <c r="F32" i="4"/>
  <c r="E44" i="4"/>
  <c r="I32" i="4"/>
  <c r="I12" i="4"/>
  <c r="B12" i="2" s="1"/>
  <c r="A62" i="2"/>
  <c r="A2" i="2"/>
  <c r="A63" i="2"/>
  <c r="G43" i="4"/>
  <c r="G33" i="4"/>
  <c r="H33" i="4" s="1"/>
  <c r="H31" i="4"/>
  <c r="I101" i="4"/>
  <c r="J101" i="4" s="1"/>
  <c r="I139" i="4"/>
  <c r="J139" i="4" s="1"/>
  <c r="I120" i="4"/>
  <c r="J120" i="4" s="1"/>
  <c r="I129" i="4"/>
  <c r="J129" i="4" s="1"/>
  <c r="I165" i="4"/>
  <c r="J165" i="4" s="1"/>
  <c r="F35" i="4"/>
  <c r="E37" i="4"/>
  <c r="F37" i="4" s="1"/>
  <c r="I35" i="4"/>
  <c r="I102" i="4"/>
  <c r="J102" i="4" s="1"/>
  <c r="I69" i="4"/>
  <c r="J69" i="4" s="1"/>
  <c r="I109" i="4"/>
  <c r="J109" i="4" s="1"/>
  <c r="I96" i="4"/>
  <c r="J96" i="4" s="1"/>
  <c r="I107" i="4"/>
  <c r="J107" i="4" s="1"/>
  <c r="I122" i="4"/>
  <c r="J122" i="4" s="1"/>
  <c r="I147" i="4"/>
  <c r="J147" i="4" s="1"/>
  <c r="I191" i="4"/>
  <c r="J191" i="4" s="1"/>
  <c r="I178" i="4"/>
  <c r="J178" i="4" s="1"/>
  <c r="F31" i="4"/>
  <c r="E43" i="4"/>
  <c r="E33" i="4"/>
  <c r="F33" i="4" s="1"/>
  <c r="I31" i="4"/>
  <c r="I9" i="4"/>
  <c r="E10" i="4"/>
  <c r="E28" i="4" s="1"/>
  <c r="I27" i="4" l="1"/>
  <c r="J41" i="4"/>
  <c r="B48" i="2" s="1"/>
  <c r="F48" i="2" s="1"/>
  <c r="H48" i="2" s="1"/>
  <c r="I44" i="4"/>
  <c r="I41" i="4"/>
  <c r="H43" i="4"/>
  <c r="J35" i="4"/>
  <c r="E45" i="4"/>
  <c r="I37" i="4"/>
  <c r="H52" i="2"/>
  <c r="G45" i="4"/>
  <c r="I196" i="4"/>
  <c r="J196" i="4" s="1"/>
  <c r="I117" i="4"/>
  <c r="J117" i="4" s="1"/>
  <c r="F43" i="4"/>
  <c r="J31" i="4"/>
  <c r="I181" i="4"/>
  <c r="J181" i="4" s="1"/>
  <c r="I152" i="4"/>
  <c r="J152" i="4" s="1"/>
  <c r="I71" i="4"/>
  <c r="J71" i="4" s="1"/>
  <c r="I223" i="4"/>
  <c r="I168" i="4"/>
  <c r="J168" i="4" s="1"/>
  <c r="I134" i="4"/>
  <c r="J134" i="4" s="1"/>
  <c r="I127" i="4"/>
  <c r="J127" i="4" s="1"/>
  <c r="I201" i="4"/>
  <c r="J201" i="4" s="1"/>
  <c r="I160" i="4"/>
  <c r="J160" i="4" s="1"/>
  <c r="I72" i="4"/>
  <c r="J72" i="4" s="1"/>
  <c r="I164" i="4"/>
  <c r="J164" i="4" s="1"/>
  <c r="I114" i="4"/>
  <c r="J114" i="4" s="1"/>
  <c r="I180" i="4"/>
  <c r="J180" i="4" s="1"/>
  <c r="I177" i="4"/>
  <c r="J177" i="4" s="1"/>
  <c r="I140" i="4"/>
  <c r="J140" i="4" s="1"/>
  <c r="J37" i="4"/>
  <c r="B47" i="2" s="1"/>
  <c r="I98" i="4"/>
  <c r="J98" i="4" s="1"/>
  <c r="I171" i="4"/>
  <c r="J171" i="4" s="1"/>
  <c r="I228" i="4"/>
  <c r="I88" i="4"/>
  <c r="J88" i="4" s="1"/>
  <c r="I193" i="4"/>
  <c r="J193" i="4" s="1"/>
  <c r="I179" i="4"/>
  <c r="J179" i="4" s="1"/>
  <c r="I175" i="4"/>
  <c r="J175" i="4" s="1"/>
  <c r="I125" i="4"/>
  <c r="J125" i="4" s="1"/>
  <c r="I146" i="4"/>
  <c r="J146" i="4" s="1"/>
  <c r="I138" i="4"/>
  <c r="J138" i="4" s="1"/>
  <c r="I200" i="4"/>
  <c r="J200" i="4" s="1"/>
  <c r="I192" i="4"/>
  <c r="J192" i="4" s="1"/>
  <c r="I158" i="4"/>
  <c r="J158" i="4" s="1"/>
  <c r="I77" i="4"/>
  <c r="J77" i="4" s="1"/>
  <c r="H45" i="4"/>
  <c r="I183" i="4"/>
  <c r="J183" i="4" s="1"/>
  <c r="I169" i="4"/>
  <c r="J169" i="4" s="1"/>
  <c r="I105" i="4"/>
  <c r="J105" i="4" s="1"/>
  <c r="I159" i="4"/>
  <c r="J159" i="4" s="1"/>
  <c r="I161" i="4"/>
  <c r="J161" i="4" s="1"/>
  <c r="I144" i="4"/>
  <c r="J144" i="4" s="1"/>
  <c r="I84" i="4"/>
  <c r="J84" i="4" s="1"/>
  <c r="I93" i="4"/>
  <c r="J93" i="4" s="1"/>
  <c r="I82" i="4"/>
  <c r="J82" i="4" s="1"/>
  <c r="I104" i="4"/>
  <c r="J104" i="4" s="1"/>
  <c r="B27" i="2"/>
  <c r="I43" i="4"/>
  <c r="I33" i="4"/>
  <c r="I185" i="4"/>
  <c r="J185" i="4" s="1"/>
  <c r="I75" i="4"/>
  <c r="J75" i="4" s="1"/>
  <c r="I136" i="4"/>
  <c r="J136" i="4" s="1"/>
  <c r="I111" i="4"/>
  <c r="J111" i="4" s="1"/>
  <c r="I86" i="4"/>
  <c r="J86" i="4" s="1"/>
  <c r="I197" i="4"/>
  <c r="J197" i="4" s="1"/>
  <c r="I133" i="4"/>
  <c r="J133" i="4" s="1"/>
  <c r="I156" i="4"/>
  <c r="J156" i="4" s="1"/>
  <c r="I128" i="4"/>
  <c r="J128" i="4" s="1"/>
  <c r="I70" i="4"/>
  <c r="J70" i="4" s="1"/>
  <c r="I95" i="4"/>
  <c r="J95" i="4" s="1"/>
  <c r="I121" i="4"/>
  <c r="J121" i="4" s="1"/>
  <c r="I153" i="4"/>
  <c r="J153" i="4" s="1"/>
  <c r="I148" i="4"/>
  <c r="J148" i="4" s="1"/>
  <c r="H27" i="2"/>
  <c r="F45" i="4"/>
  <c r="J33" i="4"/>
  <c r="B46" i="2" s="1"/>
  <c r="F46" i="2" s="1"/>
  <c r="I173" i="4"/>
  <c r="J173" i="4" s="1"/>
  <c r="I123" i="4"/>
  <c r="J123" i="4" s="1"/>
  <c r="F44" i="4"/>
  <c r="J44" i="4" s="1"/>
  <c r="J32" i="4"/>
  <c r="I10" i="4"/>
  <c r="B11" i="2" s="1"/>
  <c r="B13" i="2" s="1"/>
  <c r="I116" i="4"/>
  <c r="J116" i="4" s="1"/>
  <c r="I131" i="4"/>
  <c r="J131" i="4" s="1"/>
  <c r="I135" i="4"/>
  <c r="J135" i="4" s="1"/>
  <c r="I81" i="4"/>
  <c r="J81" i="4" s="1"/>
  <c r="I80" i="4"/>
  <c r="J80" i="4" s="1"/>
  <c r="I108" i="4"/>
  <c r="J108" i="4" s="1"/>
  <c r="I204" i="4"/>
  <c r="J204" i="4" s="1"/>
  <c r="I126" i="4"/>
  <c r="J126" i="4" s="1"/>
  <c r="I190" i="4"/>
  <c r="J190" i="4" s="1"/>
  <c r="I189" i="4"/>
  <c r="J189" i="4" s="1"/>
  <c r="J43" i="4" l="1"/>
  <c r="I45" i="4"/>
  <c r="J186" i="4"/>
  <c r="H58" i="2" s="1"/>
  <c r="F47" i="2"/>
  <c r="H47" i="2" s="1"/>
  <c r="H46" i="2"/>
  <c r="J45" i="4"/>
  <c r="J206" i="4"/>
  <c r="H59" i="2" s="1"/>
  <c r="I28" i="4"/>
  <c r="H60" i="2" l="1"/>
  <c r="B49" i="2"/>
  <c r="B28" i="2"/>
  <c r="H13" i="2"/>
  <c r="H28" i="2" s="1"/>
  <c r="H33" i="2" s="1"/>
  <c r="F49" i="2" l="1"/>
  <c r="H49" i="2" s="1"/>
  <c r="B73" i="2"/>
  <c r="H73" i="2" s="1"/>
  <c r="H65" i="2" l="1"/>
  <c r="H62" i="2"/>
  <c r="H103" i="2" s="1"/>
  <c r="H106" i="2" l="1"/>
  <c r="H108" i="2" l="1"/>
  <c r="I120" i="2" l="1"/>
  <c r="H116" i="2"/>
  <c r="I122" i="2" l="1"/>
  <c r="I1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Cordova</author>
  </authors>
  <commentList>
    <comment ref="B60" authorId="0" shapeId="0" xr:uid="{4678E43D-E574-48FF-9326-15945C572482}">
      <text>
        <r>
          <rPr>
            <b/>
            <sz val="9"/>
            <color indexed="81"/>
            <rFont val="Tahoma"/>
            <family val="2"/>
          </rPr>
          <t>Districts:
Take cell B27
Charters:
FTE MEM of District to which your charter is geographically located in.</t>
        </r>
      </text>
    </comment>
    <comment ref="B62" authorId="0" shapeId="0" xr:uid="{5BA5D01B-1C78-4868-B1AE-22307881D2B5}">
      <text>
        <r>
          <rPr>
            <b/>
            <sz val="9"/>
            <color indexed="81"/>
            <rFont val="Tahoma"/>
            <family val="2"/>
          </rPr>
          <t>Districts only: Enter the total membership of all local charter schools authorized by the school district and identification of any new charter projected MEM.  If entity is a charter school leave blank.</t>
        </r>
      </text>
    </comment>
    <comment ref="A69" authorId="0" shapeId="0" xr:uid="{58DE7002-A4C3-4014-A93F-F938134D1B11}">
      <text>
        <r>
          <rPr>
            <b/>
            <sz val="9"/>
            <color indexed="81"/>
            <rFont val="Tahoma"/>
            <family val="2"/>
          </rPr>
          <t>Charter Schools need to state Y or N depending on when they were chartered.
School Districts are always N</t>
        </r>
      </text>
    </comment>
  </commentList>
</comments>
</file>

<file path=xl/sharedStrings.xml><?xml version="1.0" encoding="utf-8"?>
<sst xmlns="http://schemas.openxmlformats.org/spreadsheetml/2006/main" count="325" uniqueCount="166">
  <si>
    <t>Grade 10</t>
  </si>
  <si>
    <t>Grade 11</t>
  </si>
  <si>
    <t>Grade 12</t>
  </si>
  <si>
    <t>TOTAL MEM</t>
  </si>
  <si>
    <t>Total Membership Program Units</t>
  </si>
  <si>
    <t>Chartered After 7/1/2018?</t>
  </si>
  <si>
    <t>NO</t>
  </si>
  <si>
    <t>N</t>
  </si>
  <si>
    <t>Type</t>
  </si>
  <si>
    <t>School District Geographical Location</t>
  </si>
  <si>
    <t>PED NO</t>
  </si>
  <si>
    <t>Is this a Charter School?  Please enter Y or N</t>
  </si>
  <si>
    <t>Second Reporting Period (80D)</t>
  </si>
  <si>
    <t>Third Reporting Period (120D)</t>
  </si>
  <si>
    <t>Is this for the 40D Adjustment? Please enter Y or N.</t>
  </si>
  <si>
    <t>First Reporting Period (40D)</t>
  </si>
  <si>
    <t>Early Childhood Education (ECE) Program:</t>
  </si>
  <si>
    <t>80D/120D AVG MEM</t>
  </si>
  <si>
    <t>KF</t>
  </si>
  <si>
    <t>Factor</t>
  </si>
  <si>
    <t>Units</t>
  </si>
  <si>
    <t>Total ECE FTE (PK/2+KF)</t>
  </si>
  <si>
    <t>Basic Program (Includes A/B, C &amp; C-Gifted, D &amp; D-Gifted):</t>
  </si>
  <si>
    <t>Grade  1</t>
  </si>
  <si>
    <t>Grade  2</t>
  </si>
  <si>
    <t>Grade  3</t>
  </si>
  <si>
    <t>Grade  4</t>
  </si>
  <si>
    <t>Grade  5</t>
  </si>
  <si>
    <t>Grade  6</t>
  </si>
  <si>
    <t>Grade  7</t>
  </si>
  <si>
    <t>Grade  8</t>
  </si>
  <si>
    <t>Grade  9</t>
  </si>
  <si>
    <t>Total Grades 1-12</t>
  </si>
  <si>
    <t>Total FTE MEM</t>
  </si>
  <si>
    <t>Staffing Cost Multiplier (SCM):</t>
  </si>
  <si>
    <t>OCT 2022 TCI</t>
  </si>
  <si>
    <t>WEIGHT</t>
  </si>
  <si>
    <t>SCM</t>
  </si>
  <si>
    <t>Adjusted Membership Program Units</t>
  </si>
  <si>
    <t>Special Education Program:</t>
  </si>
  <si>
    <t>A/B MEM</t>
  </si>
  <si>
    <t>C &amp; C-Gifted</t>
  </si>
  <si>
    <t>D &amp; D-Gifted</t>
  </si>
  <si>
    <t xml:space="preserve">D LEVEL 3Y-4Y </t>
  </si>
  <si>
    <t>80D/120D AVG FTE</t>
  </si>
  <si>
    <t>Adjusted Ancillary FTE</t>
  </si>
  <si>
    <t>Bilingual Program:</t>
  </si>
  <si>
    <t xml:space="preserve">80D/120D AVG </t>
  </si>
  <si>
    <t>Projected 40D New</t>
  </si>
  <si>
    <t>HOURS</t>
  </si>
  <si>
    <t>FTE MEM</t>
  </si>
  <si>
    <t>TOTAL FTE MEM</t>
  </si>
  <si>
    <t>1 (MEM/6)</t>
  </si>
  <si>
    <t>2 (MEM/3)</t>
  </si>
  <si>
    <t>3 (MEM/2)</t>
  </si>
  <si>
    <t>Total</t>
  </si>
  <si>
    <t>Elementary Fine Arts Program:</t>
  </si>
  <si>
    <t>Projected 40D New MEM</t>
  </si>
  <si>
    <t>Elementary P.E. Program:</t>
  </si>
  <si>
    <t>Size Adjustment:</t>
  </si>
  <si>
    <t>FY24 PHASE-OUT</t>
  </si>
  <si>
    <t>Elementary/Mid/Jr. High</t>
  </si>
  <si>
    <t xml:space="preserve"> 80D/120D AVG FTE MEM</t>
  </si>
  <si>
    <t xml:space="preserve"> </t>
  </si>
  <si>
    <t>Senior High</t>
  </si>
  <si>
    <t>Geographic School District Location</t>
  </si>
  <si>
    <t>SCHOOL SIZE ADJUSTMENT UNITS</t>
  </si>
  <si>
    <t>DISTRICT SIZE &lt;4,000 ADJUSTMENT UNITS</t>
  </si>
  <si>
    <t>(Districts Only)</t>
  </si>
  <si>
    <t>DISTRICT SIZE &lt;200 ADJUSTMENT UNITS</t>
  </si>
  <si>
    <t>Rural Population:</t>
  </si>
  <si>
    <t>FY24 Cost</t>
  </si>
  <si>
    <t xml:space="preserve">Rural Population </t>
  </si>
  <si>
    <t>Differential</t>
  </si>
  <si>
    <t>Proportion</t>
  </si>
  <si>
    <t>Eligible (&gt;0.4)</t>
  </si>
  <si>
    <t>Rural Population Formula</t>
  </si>
  <si>
    <t>At-Risk:</t>
  </si>
  <si>
    <t>80D/120D AVG FTE MEM</t>
  </si>
  <si>
    <t>At-risk index</t>
  </si>
  <si>
    <t>Growth:</t>
  </si>
  <si>
    <t>2022-2023 Operating Budget Calculation</t>
  </si>
  <si>
    <t>2022-2023 Actual 40D FTE MEM</t>
  </si>
  <si>
    <t>2023-2024 Projected 40D FTE MEM</t>
  </si>
  <si>
    <t>2022-2023 40D Adjustment Calculation</t>
  </si>
  <si>
    <t>2023-2024 Actual 40D FTE MEM</t>
  </si>
  <si>
    <t xml:space="preserve">   </t>
  </si>
  <si>
    <t>National Board Certified Teachers (NBCTs):</t>
  </si>
  <si>
    <t>OCT 2022 # of NBCTs:</t>
  </si>
  <si>
    <t>Home School Student Program:</t>
  </si>
  <si>
    <t>80D/120D AVG # of Students</t>
  </si>
  <si>
    <t>80D/120D AVG # of Classes</t>
  </si>
  <si>
    <t>Home School Student Activities:</t>
  </si>
  <si>
    <t>Charter Schools Student Activities:</t>
  </si>
  <si>
    <t>New District Adjustment:</t>
  </si>
  <si>
    <t>District eligible?</t>
  </si>
  <si>
    <t>a. Newly created School District</t>
  </si>
  <si>
    <t>(MEM for current year)</t>
  </si>
  <si>
    <t>b. District whose MEM decreases as a result of a newly created District</t>
  </si>
  <si>
    <t>(MEM for prior year – MEM for current year)</t>
  </si>
  <si>
    <t>SUBTOTAL PROGRAM UNITS</t>
  </si>
  <si>
    <t>Save-Harmless:</t>
  </si>
  <si>
    <t>2022-2023 40D Subtotal Program Units</t>
  </si>
  <si>
    <t>TOTAL BASE PROGRAM UNITS (PLUS SAVE HARMLESS)</t>
  </si>
  <si>
    <t>K-12+ Program Tier 1:</t>
  </si>
  <si>
    <t>Additional Days</t>
  </si>
  <si>
    <t>K-12+ Program Tier 2:</t>
  </si>
  <si>
    <t>GRAND TOTAL PROGRAM UNITS</t>
  </si>
  <si>
    <t>× Unit Value</t>
  </si>
  <si>
    <t>PROGRAM COST</t>
  </si>
  <si>
    <t>CHARTER SCHOOL ADMIN. WITHHOLDING</t>
  </si>
  <si>
    <t>Other Adjustments:</t>
  </si>
  <si>
    <t>100% Energy Efficiency Renewable Bonds</t>
  </si>
  <si>
    <t>Less: 90% Other Adjustments</t>
  </si>
  <si>
    <t>STATE EQUALIZATION GUARANTEE</t>
  </si>
  <si>
    <t>Early Childhood Education (ECE):</t>
  </si>
  <si>
    <t>Basic Education (Includes A/B, C &amp; C-Gifted, D &amp; D-Gifted):</t>
  </si>
  <si>
    <t>Entity</t>
  </si>
  <si>
    <t>2022-2023</t>
  </si>
  <si>
    <t>80D</t>
  </si>
  <si>
    <t>120D</t>
  </si>
  <si>
    <t>80D &amp; 120D AVG</t>
  </si>
  <si>
    <t>40D</t>
  </si>
  <si>
    <t>MEM</t>
  </si>
  <si>
    <t>PK 3Y DD</t>
  </si>
  <si>
    <t>PK 4Y DD</t>
  </si>
  <si>
    <t>Bilingual Education Program:</t>
  </si>
  <si>
    <t>FTE</t>
  </si>
  <si>
    <t>Existing</t>
  </si>
  <si>
    <t>New</t>
  </si>
  <si>
    <t>1 hr Subtotal</t>
  </si>
  <si>
    <t>2 hr Subtotal</t>
  </si>
  <si>
    <t>3 hr Subtotal</t>
  </si>
  <si>
    <t>Existing Subtotal</t>
  </si>
  <si>
    <t>New Subtotal</t>
  </si>
  <si>
    <t>Elementary Fine Arts Program (FAEA):</t>
  </si>
  <si>
    <t>Elementary PE Program:</t>
  </si>
  <si>
    <t>Funded Related</t>
  </si>
  <si>
    <t>Service FTE</t>
  </si>
  <si>
    <t>ELEMENTARY/MIDDLE SCHOOL/JUNIOR HIGH</t>
  </si>
  <si>
    <t>SCHOOL NAME</t>
  </si>
  <si>
    <t>CODE</t>
  </si>
  <si>
    <t>GRADES</t>
  </si>
  <si>
    <t>SENIOR HIGH SCHOOL</t>
  </si>
  <si>
    <t># of Students</t>
  </si>
  <si>
    <t>(Districts ONLY)</t>
  </si>
  <si>
    <t># of Classes</t>
  </si>
  <si>
    <t>80D Month</t>
  </si>
  <si>
    <t>80D Year</t>
  </si>
  <si>
    <t>120D Day</t>
  </si>
  <si>
    <t>120D Nth</t>
  </si>
  <si>
    <t>120D Month</t>
  </si>
  <si>
    <t>120D Year</t>
  </si>
  <si>
    <t>40D Day</t>
  </si>
  <si>
    <t>40D Nth</t>
  </si>
  <si>
    <t>40D Month</t>
  </si>
  <si>
    <t>40D Year</t>
  </si>
  <si>
    <t>Actual 40D New MEM</t>
  </si>
  <si>
    <t>Actual 40D New</t>
  </si>
  <si>
    <t>OCT 2023 # of NBCTs:</t>
  </si>
  <si>
    <t>2023-2024 STATE EQUALIZATION GUARANTEE (SEG) Planning Tool</t>
  </si>
  <si>
    <t xml:space="preserve"> 2022-2023 80D/120D AVERAGE TO COMPUTE THE 2023-2024 STATE EQUALIZATION GUARANTEE (SEG) Planning Tool</t>
  </si>
  <si>
    <t>N/A</t>
  </si>
  <si>
    <t>PK 3Y DD and 4Y DD</t>
  </si>
  <si>
    <t>D</t>
  </si>
  <si>
    <t>(MEM) × (Rural Population Proportion) × (0.15) =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</si>
</sst>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00"/>
    <numFmt numFmtId="166" formatCode="#,##0.000_);[Red]\(#,##0.000\)"/>
    <numFmt numFmtId="167" formatCode="_(* #,##0.000_);_(* \(#,##0.000\);_(* &quot;-&quot;??_);_(@_)"/>
    <numFmt numFmtId="168" formatCode="0.000_)"/>
    <numFmt numFmtId="169" formatCode="0.00_)"/>
    <numFmt numFmtId="170" formatCode="#,##0.000_);\(#,##0.000\)"/>
    <numFmt numFmtId="171" formatCode="0.000_);[Red]\(0.0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vantGarde Bk BT"/>
    </font>
    <font>
      <sz val="8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33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4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38" fontId="2" fillId="0" borderId="0" applyFont="0" applyFill="0" applyBorder="0" applyAlignment="0" applyProtection="0"/>
    <xf numFmtId="0" fontId="3" fillId="0" borderId="0"/>
    <xf numFmtId="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Alignment="1" applyProtection="1">
      <alignment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0" fontId="6" fillId="3" borderId="10" xfId="9" applyNumberFormat="1" applyFont="1" applyFill="1" applyBorder="1" applyAlignment="1" applyProtection="1">
      <alignment horizontal="center" vertical="center"/>
      <protection locked="0"/>
    </xf>
    <xf numFmtId="168" fontId="7" fillId="0" borderId="0" xfId="5" applyNumberFormat="1" applyFont="1" applyAlignment="1" applyProtection="1">
      <alignment vertical="center"/>
    </xf>
    <xf numFmtId="166" fontId="12" fillId="0" borderId="0" xfId="5" applyNumberFormat="1" applyFont="1" applyAlignment="1" applyProtection="1">
      <alignment horizontal="right" vertical="center"/>
    </xf>
    <xf numFmtId="166" fontId="8" fillId="0" borderId="0" xfId="5" applyNumberFormat="1" applyFont="1" applyAlignment="1" applyProtection="1">
      <alignment horizontal="right" vertical="center"/>
    </xf>
    <xf numFmtId="166" fontId="6" fillId="0" borderId="0" xfId="5" applyNumberFormat="1" applyFont="1" applyAlignment="1" applyProtection="1">
      <alignment horizontal="right" vertical="center"/>
    </xf>
    <xf numFmtId="40" fontId="8" fillId="0" borderId="0" xfId="5" applyFont="1" applyAlignment="1" applyProtection="1">
      <alignment horizontal="center" vertical="center"/>
    </xf>
    <xf numFmtId="164" fontId="7" fillId="3" borderId="0" xfId="8" applyNumberFormat="1" applyFont="1" applyFill="1" applyAlignment="1" applyProtection="1">
      <alignment vertical="center"/>
      <protection locked="0"/>
    </xf>
    <xf numFmtId="4" fontId="7" fillId="4" borderId="0" xfId="9" applyNumberFormat="1" applyFont="1" applyFill="1" applyBorder="1" applyAlignment="1" applyProtection="1">
      <alignment vertical="center"/>
    </xf>
    <xf numFmtId="169" fontId="7" fillId="0" borderId="0" xfId="5" applyNumberFormat="1" applyFont="1" applyAlignment="1" applyProtection="1">
      <alignment vertical="center"/>
    </xf>
    <xf numFmtId="166" fontId="7" fillId="0" borderId="0" xfId="5" applyNumberFormat="1" applyFont="1" applyAlignment="1" applyProtection="1">
      <alignment vertical="center"/>
    </xf>
    <xf numFmtId="0" fontId="7" fillId="0" borderId="0" xfId="8" applyFont="1" applyProtection="1">
      <protection locked="0"/>
    </xf>
    <xf numFmtId="38" fontId="7" fillId="0" borderId="0" xfId="5" applyNumberFormat="1" applyFont="1" applyFill="1" applyAlignment="1" applyProtection="1">
      <alignment horizontal="right" vertical="center"/>
    </xf>
    <xf numFmtId="40" fontId="7" fillId="4" borderId="0" xfId="5" applyFont="1" applyFill="1" applyAlignment="1" applyProtection="1">
      <alignment vertical="center"/>
    </xf>
    <xf numFmtId="40" fontId="7" fillId="0" borderId="0" xfId="5" applyFont="1" applyFill="1" applyAlignment="1" applyProtection="1">
      <alignment vertical="center"/>
    </xf>
    <xf numFmtId="164" fontId="7" fillId="0" borderId="0" xfId="5" applyNumberFormat="1" applyFont="1" applyAlignment="1" applyProtection="1">
      <alignment vertical="center"/>
    </xf>
    <xf numFmtId="40" fontId="7" fillId="4" borderId="1" xfId="5" applyFont="1" applyFill="1" applyBorder="1" applyAlignment="1" applyProtection="1">
      <alignment vertical="center"/>
    </xf>
    <xf numFmtId="4" fontId="7" fillId="0" borderId="0" xfId="9" applyNumberFormat="1" applyFont="1" applyFill="1" applyBorder="1" applyAlignment="1" applyProtection="1">
      <alignment vertical="center"/>
    </xf>
    <xf numFmtId="166" fontId="8" fillId="4" borderId="0" xfId="5" applyNumberFormat="1" applyFont="1" applyFill="1" applyAlignment="1" applyProtection="1">
      <alignment horizontal="right" vertical="center"/>
    </xf>
    <xf numFmtId="4" fontId="7" fillId="3" borderId="0" xfId="9" applyNumberFormat="1" applyFont="1" applyFill="1" applyBorder="1" applyAlignment="1" applyProtection="1">
      <alignment vertical="center"/>
      <protection locked="0"/>
    </xf>
    <xf numFmtId="166" fontId="7" fillId="0" borderId="0" xfId="5" applyNumberFormat="1" applyFont="1" applyFill="1" applyBorder="1" applyAlignment="1" applyProtection="1">
      <alignment vertical="center"/>
    </xf>
    <xf numFmtId="166" fontId="6" fillId="0" borderId="0" xfId="5" applyNumberFormat="1" applyFont="1" applyBorder="1" applyAlignment="1" applyProtection="1">
      <alignment horizontal="right" vertical="center"/>
    </xf>
    <xf numFmtId="166" fontId="7" fillId="0" borderId="0" xfId="5" applyNumberFormat="1" applyFont="1" applyFill="1" applyAlignment="1" applyProtection="1">
      <alignment vertical="center"/>
    </xf>
    <xf numFmtId="166" fontId="7" fillId="0" borderId="0" xfId="5" applyNumberFormat="1" applyFont="1" applyBorder="1" applyAlignment="1" applyProtection="1">
      <alignment vertical="center"/>
    </xf>
    <xf numFmtId="166" fontId="6" fillId="0" borderId="0" xfId="5" applyNumberFormat="1" applyFont="1" applyFill="1" applyAlignment="1" applyProtection="1">
      <alignment horizontal="right" vertical="center"/>
    </xf>
    <xf numFmtId="166" fontId="7" fillId="0" borderId="0" xfId="5" applyNumberFormat="1" applyFont="1" applyBorder="1" applyAlignment="1" applyProtection="1">
      <alignment horizontal="right" vertical="center"/>
    </xf>
    <xf numFmtId="166" fontId="6" fillId="0" borderId="0" xfId="5" applyNumberFormat="1" applyFont="1" applyBorder="1" applyAlignment="1" applyProtection="1">
      <alignment horizontal="center" vertical="center"/>
    </xf>
    <xf numFmtId="165" fontId="7" fillId="3" borderId="0" xfId="9" applyNumberFormat="1" applyFont="1" applyFill="1" applyBorder="1" applyAlignment="1" applyProtection="1">
      <alignment horizontal="center" vertical="center"/>
      <protection locked="0"/>
    </xf>
    <xf numFmtId="40" fontId="7" fillId="2" borderId="0" xfId="5" applyFont="1" applyFill="1" applyAlignment="1" applyProtection="1">
      <alignment horizontal="center" vertical="center"/>
    </xf>
    <xf numFmtId="14" fontId="7" fillId="0" borderId="0" xfId="5" applyNumberFormat="1" applyFont="1" applyFill="1" applyAlignment="1" applyProtection="1">
      <alignment horizontal="center" vertical="center"/>
    </xf>
    <xf numFmtId="40" fontId="7" fillId="5" borderId="0" xfId="5" applyFont="1" applyFill="1" applyAlignment="1" applyProtection="1">
      <alignment horizontal="center" vertical="center"/>
    </xf>
    <xf numFmtId="165" fontId="7" fillId="3" borderId="0" xfId="9" applyNumberFormat="1" applyFont="1" applyFill="1" applyBorder="1" applyAlignment="1" applyProtection="1">
      <alignment vertical="center"/>
      <protection locked="0"/>
    </xf>
    <xf numFmtId="166" fontId="7" fillId="0" borderId="0" xfId="5" applyNumberFormat="1" applyFont="1" applyFill="1" applyBorder="1" applyAlignment="1" applyProtection="1">
      <alignment horizontal="right" vertical="center"/>
    </xf>
    <xf numFmtId="40" fontId="7" fillId="0" borderId="0" xfId="5" applyFont="1" applyBorder="1" applyAlignment="1" applyProtection="1">
      <alignment vertical="center"/>
    </xf>
    <xf numFmtId="44" fontId="7" fillId="3" borderId="0" xfId="2" applyFont="1" applyFill="1" applyBorder="1" applyAlignment="1" applyProtection="1">
      <alignment vertical="center"/>
      <protection locked="0"/>
    </xf>
    <xf numFmtId="8" fontId="6" fillId="0" borderId="0" xfId="11" applyFont="1" applyBorder="1" applyAlignment="1" applyProtection="1">
      <alignment vertical="center"/>
    </xf>
    <xf numFmtId="44" fontId="7" fillId="0" borderId="0" xfId="2" applyFont="1" applyFill="1" applyBorder="1" applyAlignment="1" applyProtection="1">
      <alignment vertical="center"/>
    </xf>
    <xf numFmtId="10" fontId="7" fillId="0" borderId="0" xfId="3" applyNumberFormat="1" applyFont="1" applyAlignment="1" applyProtection="1">
      <alignment vertical="center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0" xfId="12" applyNumberFormat="1" applyFont="1" applyBorder="1" applyAlignment="1" applyProtection="1">
      <alignment horizontal="center" vertical="center"/>
    </xf>
    <xf numFmtId="0" fontId="6" fillId="0" borderId="0" xfId="12" applyNumberFormat="1" applyFont="1" applyBorder="1" applyAlignment="1" applyProtection="1">
      <alignment horizontal="right" vertical="center"/>
    </xf>
    <xf numFmtId="0" fontId="7" fillId="0" borderId="0" xfId="12" applyNumberFormat="1" applyFont="1" applyFill="1" applyBorder="1" applyAlignment="1" applyProtection="1">
      <alignment horizontal="left" vertical="center"/>
    </xf>
    <xf numFmtId="0" fontId="19" fillId="0" borderId="0" xfId="0" applyFont="1"/>
    <xf numFmtId="0" fontId="19" fillId="0" borderId="3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14" fontId="19" fillId="0" borderId="10" xfId="0" applyNumberFormat="1" applyFont="1" applyBorder="1"/>
    <xf numFmtId="43" fontId="7" fillId="3" borderId="14" xfId="1" applyFont="1" applyFill="1" applyBorder="1" applyAlignment="1" applyProtection="1">
      <alignment horizontal="center" vertical="center"/>
      <protection locked="0"/>
    </xf>
    <xf numFmtId="43" fontId="7" fillId="3" borderId="15" xfId="1" applyFont="1" applyFill="1" applyBorder="1" applyAlignment="1" applyProtection="1">
      <alignment horizontal="center" vertical="center"/>
      <protection locked="0"/>
    </xf>
    <xf numFmtId="43" fontId="7" fillId="3" borderId="17" xfId="1" applyFont="1" applyFill="1" applyBorder="1" applyAlignment="1" applyProtection="1">
      <alignment horizontal="center" vertical="center"/>
      <protection locked="0"/>
    </xf>
    <xf numFmtId="43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20" xfId="1" applyNumberFormat="1" applyFont="1" applyFill="1" applyBorder="1" applyAlignment="1" applyProtection="1">
      <alignment horizontal="left" vertical="center"/>
      <protection locked="0"/>
    </xf>
    <xf numFmtId="43" fontId="7" fillId="3" borderId="21" xfId="1" applyFont="1" applyFill="1" applyBorder="1" applyAlignment="1" applyProtection="1">
      <alignment horizontal="center" vertical="center"/>
      <protection locked="0"/>
    </xf>
    <xf numFmtId="0" fontId="7" fillId="3" borderId="0" xfId="8" applyFont="1" applyFill="1" applyAlignment="1" applyProtection="1">
      <alignment vertical="center"/>
      <protection locked="0"/>
    </xf>
    <xf numFmtId="40" fontId="6" fillId="0" borderId="5" xfId="9" applyNumberFormat="1" applyFont="1" applyFill="1" applyBorder="1" applyAlignment="1" applyProtection="1">
      <alignment horizontal="center" vertical="center"/>
    </xf>
    <xf numFmtId="4" fontId="7" fillId="0" borderId="0" xfId="9" applyNumberFormat="1" applyFont="1" applyFill="1" applyBorder="1" applyAlignment="1" applyProtection="1">
      <alignment vertical="center"/>
      <protection locked="0"/>
    </xf>
    <xf numFmtId="165" fontId="7" fillId="0" borderId="0" xfId="9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7" fillId="0" borderId="0" xfId="8" applyFont="1" applyAlignment="1">
      <alignment horizontal="right" vertical="center"/>
    </xf>
    <xf numFmtId="0" fontId="9" fillId="0" borderId="0" xfId="8" quotePrefix="1" applyFont="1" applyAlignment="1">
      <alignment horizontal="left" vertical="center"/>
    </xf>
    <xf numFmtId="0" fontId="7" fillId="0" borderId="0" xfId="10" quotePrefix="1" applyFont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9" fillId="0" borderId="0" xfId="8" applyFont="1" applyAlignment="1">
      <alignment horizontal="left" vertical="center"/>
    </xf>
    <xf numFmtId="0" fontId="0" fillId="0" borderId="0" xfId="0" applyAlignment="1">
      <alignment horizontal="right"/>
    </xf>
    <xf numFmtId="40" fontId="6" fillId="3" borderId="1" xfId="9" applyNumberFormat="1" applyFont="1" applyFill="1" applyBorder="1" applyAlignment="1" applyProtection="1">
      <alignment horizontal="center" vertical="center"/>
      <protection locked="0"/>
    </xf>
    <xf numFmtId="40" fontId="7" fillId="0" borderId="0" xfId="5" applyFont="1" applyFill="1" applyAlignment="1" applyProtection="1">
      <alignment vertical="center"/>
      <protection locked="0"/>
    </xf>
    <xf numFmtId="40" fontId="7" fillId="0" borderId="1" xfId="5" applyFont="1" applyFill="1" applyBorder="1" applyAlignment="1" applyProtection="1">
      <alignment vertical="center"/>
      <protection locked="0"/>
    </xf>
    <xf numFmtId="40" fontId="7" fillId="0" borderId="0" xfId="9" applyNumberFormat="1" applyFont="1" applyFill="1" applyAlignment="1" applyProtection="1">
      <alignment vertical="center"/>
      <protection locked="0"/>
    </xf>
    <xf numFmtId="0" fontId="9" fillId="0" borderId="0" xfId="8" quotePrefix="1" applyFont="1" applyAlignment="1" applyProtection="1">
      <alignment vertical="center"/>
      <protection locked="0"/>
    </xf>
    <xf numFmtId="166" fontId="6" fillId="0" borderId="0" xfId="5" applyNumberFormat="1" applyFont="1" applyAlignment="1" applyProtection="1">
      <alignment horizontal="right" vertical="center"/>
      <protection locked="0"/>
    </xf>
    <xf numFmtId="166" fontId="6" fillId="0" borderId="0" xfId="8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14" xfId="1" applyFont="1" applyFill="1" applyBorder="1" applyAlignment="1" applyProtection="1">
      <alignment horizontal="center" vertical="center"/>
    </xf>
    <xf numFmtId="43" fontId="7" fillId="0" borderId="15" xfId="1" applyFont="1" applyFill="1" applyBorder="1" applyAlignment="1" applyProtection="1">
      <alignment horizontal="center" vertical="center"/>
    </xf>
    <xf numFmtId="43" fontId="8" fillId="0" borderId="16" xfId="0" applyNumberFormat="1" applyFont="1" applyBorder="1" applyAlignment="1">
      <alignment horizontal="left" vertical="center"/>
    </xf>
    <xf numFmtId="43" fontId="8" fillId="4" borderId="16" xfId="0" applyNumberFormat="1" applyFont="1" applyFill="1" applyBorder="1" applyAlignment="1">
      <alignment horizontal="left" vertical="center"/>
    </xf>
    <xf numFmtId="43" fontId="7" fillId="4" borderId="17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43" fontId="7" fillId="4" borderId="14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43" fontId="0" fillId="0" borderId="16" xfId="0" applyNumberFormat="1" applyBorder="1"/>
    <xf numFmtId="43" fontId="0" fillId="5" borderId="16" xfId="0" applyNumberFormat="1" applyFill="1" applyBorder="1"/>
    <xf numFmtId="0" fontId="9" fillId="0" borderId="0" xfId="10" quotePrefix="1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3" fontId="7" fillId="0" borderId="17" xfId="1" applyFont="1" applyFill="1" applyBorder="1" applyAlignment="1" applyProtection="1">
      <alignment horizontal="center" vertical="center"/>
    </xf>
    <xf numFmtId="43" fontId="7" fillId="0" borderId="0" xfId="1" applyFont="1" applyFill="1" applyBorder="1" applyAlignment="1" applyProtection="1">
      <alignment horizontal="center" vertical="center"/>
    </xf>
    <xf numFmtId="43" fontId="6" fillId="0" borderId="18" xfId="1" applyFont="1" applyFill="1" applyBorder="1" applyAlignment="1" applyProtection="1">
      <alignment horizontal="center" vertical="center"/>
    </xf>
    <xf numFmtId="43" fontId="6" fillId="4" borderId="18" xfId="1" applyFont="1" applyFill="1" applyBorder="1" applyAlignment="1" applyProtection="1">
      <alignment horizontal="center" vertical="center"/>
    </xf>
    <xf numFmtId="43" fontId="0" fillId="0" borderId="0" xfId="0" applyNumberFormat="1"/>
    <xf numFmtId="43" fontId="6" fillId="0" borderId="16" xfId="1" applyFont="1" applyFill="1" applyBorder="1" applyAlignment="1" applyProtection="1">
      <alignment horizontal="center" vertical="center"/>
    </xf>
    <xf numFmtId="43" fontId="6" fillId="4" borderId="16" xfId="1" applyFont="1" applyFill="1" applyBorder="1" applyAlignment="1" applyProtection="1">
      <alignment horizontal="center" vertical="center"/>
    </xf>
    <xf numFmtId="43" fontId="8" fillId="0" borderId="0" xfId="0" applyNumberFormat="1" applyFont="1"/>
    <xf numFmtId="43" fontId="12" fillId="0" borderId="0" xfId="1" applyFont="1" applyFill="1" applyBorder="1" applyProtection="1"/>
    <xf numFmtId="43" fontId="12" fillId="0" borderId="16" xfId="1" applyFont="1" applyFill="1" applyBorder="1" applyProtection="1"/>
    <xf numFmtId="0" fontId="6" fillId="0" borderId="0" xfId="10" applyFont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0" fontId="9" fillId="0" borderId="0" xfId="13" applyFont="1" applyAlignment="1">
      <alignment horizontal="left" vertical="center"/>
    </xf>
    <xf numFmtId="43" fontId="7" fillId="0" borderId="16" xfId="1" applyFont="1" applyBorder="1" applyAlignment="1" applyProtection="1">
      <alignment horizontal="center" vertical="center"/>
    </xf>
    <xf numFmtId="43" fontId="7" fillId="0" borderId="0" xfId="1" applyFont="1" applyBorder="1" applyAlignment="1" applyProtection="1">
      <alignment horizontal="center" vertical="center"/>
    </xf>
    <xf numFmtId="0" fontId="7" fillId="0" borderId="0" xfId="13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7" fillId="0" borderId="19" xfId="1" applyFont="1" applyFill="1" applyBorder="1" applyAlignment="1" applyProtection="1">
      <alignment horizontal="center" vertical="center"/>
    </xf>
    <xf numFmtId="167" fontId="8" fillId="0" borderId="21" xfId="1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right" vertical="center"/>
    </xf>
    <xf numFmtId="167" fontId="8" fillId="4" borderId="16" xfId="1" applyNumberFormat="1" applyFont="1" applyFill="1" applyBorder="1" applyAlignment="1" applyProtection="1">
      <alignment horizontal="center" vertical="center"/>
    </xf>
    <xf numFmtId="167" fontId="7" fillId="4" borderId="16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43" fontId="7" fillId="4" borderId="0" xfId="1" applyFont="1" applyFill="1" applyBorder="1" applyAlignment="1" applyProtection="1">
      <alignment horizontal="center" vertical="center"/>
    </xf>
    <xf numFmtId="43" fontId="7" fillId="0" borderId="16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3" borderId="19" xfId="1" applyNumberFormat="1" applyFont="1" applyFill="1" applyBorder="1" applyAlignment="1" applyProtection="1">
      <alignment horizontal="left" vertical="center"/>
      <protection locked="0"/>
    </xf>
    <xf numFmtId="0" fontId="7" fillId="3" borderId="20" xfId="1" applyNumberFormat="1" applyFont="1" applyFill="1" applyBorder="1" applyAlignment="1" applyProtection="1">
      <alignment horizontal="left" vertical="center"/>
      <protection locked="0"/>
    </xf>
    <xf numFmtId="0" fontId="7" fillId="3" borderId="19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7" fillId="3" borderId="1" xfId="0" quotePrefix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/>
      <protection locked="0"/>
    </xf>
    <xf numFmtId="43" fontId="7" fillId="7" borderId="17" xfId="1" applyFont="1" applyFill="1" applyBorder="1" applyAlignment="1" applyProtection="1">
      <alignment horizontal="center" vertical="center"/>
    </xf>
    <xf numFmtId="166" fontId="6" fillId="8" borderId="0" xfId="5" applyNumberFormat="1" applyFont="1" applyFill="1" applyAlignment="1" applyProtection="1">
      <alignment horizontal="right" vertical="center"/>
    </xf>
    <xf numFmtId="14" fontId="7" fillId="8" borderId="0" xfId="5" applyNumberFormat="1" applyFont="1" applyFill="1" applyAlignment="1" applyProtection="1">
      <alignment horizontal="center" vertical="center"/>
    </xf>
    <xf numFmtId="0" fontId="5" fillId="0" borderId="0" xfId="8" applyFont="1" applyAlignment="1" applyProtection="1">
      <alignment horizontal="center" vertical="center"/>
    </xf>
    <xf numFmtId="0" fontId="6" fillId="0" borderId="0" xfId="8" applyFont="1" applyAlignment="1" applyProtection="1">
      <alignment vertical="center"/>
    </xf>
    <xf numFmtId="0" fontId="7" fillId="0" borderId="0" xfId="8" applyFont="1" applyAlignment="1" applyProtection="1">
      <alignment vertical="center"/>
    </xf>
    <xf numFmtId="0" fontId="6" fillId="0" borderId="0" xfId="8" applyFont="1" applyAlignment="1" applyProtection="1">
      <alignment horizontal="left" vertical="center"/>
    </xf>
    <xf numFmtId="0" fontId="6" fillId="0" borderId="0" xfId="8" quotePrefix="1" applyFont="1" applyAlignment="1" applyProtection="1">
      <alignment vertical="center"/>
    </xf>
    <xf numFmtId="0" fontId="6" fillId="0" borderId="1" xfId="8" quotePrefix="1" applyFont="1" applyBorder="1" applyAlignment="1" applyProtection="1">
      <alignment horizontal="center" vertical="center"/>
    </xf>
    <xf numFmtId="0" fontId="6" fillId="0" borderId="0" xfId="8" applyFont="1" applyAlignment="1" applyProtection="1">
      <alignment horizontal="right" vertical="center"/>
    </xf>
    <xf numFmtId="0" fontId="7" fillId="0" borderId="0" xfId="8" applyFont="1" applyAlignment="1" applyProtection="1">
      <alignment horizontal="center" vertical="center"/>
    </xf>
    <xf numFmtId="0" fontId="6" fillId="0" borderId="2" xfId="8" applyFont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6" fillId="0" borderId="3" xfId="8" applyFont="1" applyBorder="1" applyAlignment="1" applyProtection="1">
      <alignment vertical="center"/>
    </xf>
    <xf numFmtId="0" fontId="7" fillId="0" borderId="4" xfId="8" applyFont="1" applyBorder="1" applyAlignment="1" applyProtection="1">
      <alignment vertical="center" wrapText="1"/>
    </xf>
    <xf numFmtId="0" fontId="7" fillId="0" borderId="0" xfId="8" applyFont="1" applyAlignment="1" applyProtection="1">
      <alignment horizontal="right" vertical="center"/>
    </xf>
    <xf numFmtId="14" fontId="7" fillId="0" borderId="0" xfId="8" applyNumberFormat="1" applyFont="1" applyAlignment="1" applyProtection="1">
      <alignment horizontal="center" vertical="center"/>
    </xf>
    <xf numFmtId="0" fontId="7" fillId="0" borderId="6" xfId="8" applyFont="1" applyBorder="1" applyAlignment="1" applyProtection="1">
      <alignment vertical="center" wrapText="1"/>
    </xf>
    <xf numFmtId="0" fontId="7" fillId="0" borderId="0" xfId="8" applyFont="1" applyAlignment="1" applyProtection="1">
      <alignment vertical="center" wrapText="1"/>
    </xf>
    <xf numFmtId="0" fontId="6" fillId="0" borderId="7" xfId="8" applyFont="1" applyBorder="1" applyAlignment="1" applyProtection="1">
      <alignment horizontal="center" vertical="center"/>
    </xf>
    <xf numFmtId="0" fontId="6" fillId="0" borderId="8" xfId="8" applyFont="1" applyBorder="1" applyAlignment="1" applyProtection="1">
      <alignment vertical="center"/>
    </xf>
    <xf numFmtId="0" fontId="7" fillId="0" borderId="9" xfId="8" applyFont="1" applyBorder="1" applyAlignment="1" applyProtection="1">
      <alignment vertical="center" wrapText="1"/>
    </xf>
    <xf numFmtId="0" fontId="9" fillId="0" borderId="0" xfId="8" quotePrefix="1" applyFont="1" applyAlignment="1" applyProtection="1">
      <alignment horizontal="left" vertical="center"/>
    </xf>
    <xf numFmtId="0" fontId="10" fillId="0" borderId="0" xfId="8" applyFont="1" applyAlignment="1" applyProtection="1">
      <alignment horizontal="right" vertical="center"/>
    </xf>
    <xf numFmtId="0" fontId="11" fillId="0" borderId="0" xfId="8" applyFont="1" applyAlignment="1" applyProtection="1">
      <alignment horizontal="center" vertical="center"/>
    </xf>
    <xf numFmtId="0" fontId="6" fillId="0" borderId="0" xfId="8" applyFont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7" fillId="0" borderId="0" xfId="8" applyFont="1" applyAlignment="1" applyProtection="1">
      <alignment horizontal="center"/>
    </xf>
    <xf numFmtId="40" fontId="7" fillId="4" borderId="0" xfId="8" applyNumberFormat="1" applyFont="1" applyFill="1" applyAlignment="1" applyProtection="1">
      <alignment vertical="center"/>
    </xf>
    <xf numFmtId="0" fontId="7" fillId="0" borderId="0" xfId="8" applyFont="1" applyAlignment="1" applyProtection="1">
      <alignment horizontal="center" vertical="top"/>
    </xf>
    <xf numFmtId="40" fontId="7" fillId="0" borderId="0" xfId="8" applyNumberFormat="1" applyFont="1" applyAlignment="1" applyProtection="1">
      <alignment vertical="center"/>
    </xf>
    <xf numFmtId="0" fontId="7" fillId="0" borderId="0" xfId="8" quotePrefix="1" applyFont="1" applyAlignment="1" applyProtection="1">
      <alignment horizontal="right" vertical="center"/>
    </xf>
    <xf numFmtId="40" fontId="7" fillId="0" borderId="1" xfId="8" applyNumberFormat="1" applyFont="1" applyBorder="1" applyAlignment="1" applyProtection="1">
      <alignment vertical="center"/>
    </xf>
    <xf numFmtId="40" fontId="7" fillId="5" borderId="0" xfId="8" applyNumberFormat="1" applyFont="1" applyFill="1" applyAlignment="1" applyProtection="1">
      <alignment vertical="center"/>
    </xf>
    <xf numFmtId="0" fontId="6" fillId="0" borderId="0" xfId="8" applyFont="1" applyAlignment="1" applyProtection="1">
      <alignment horizontal="right"/>
    </xf>
    <xf numFmtId="0" fontId="11" fillId="0" borderId="0" xfId="8" applyFont="1" applyAlignment="1" applyProtection="1">
      <alignment horizontal="right"/>
    </xf>
    <xf numFmtId="0" fontId="11" fillId="0" borderId="0" xfId="8" quotePrefix="1" applyFont="1" applyAlignment="1" applyProtection="1">
      <alignment horizontal="right" vertical="center"/>
    </xf>
    <xf numFmtId="0" fontId="9" fillId="0" borderId="0" xfId="8" quotePrefix="1" applyFont="1" applyAlignment="1" applyProtection="1">
      <alignment vertical="center"/>
    </xf>
    <xf numFmtId="0" fontId="9" fillId="0" borderId="0" xfId="8" quotePrefix="1" applyFont="1" applyAlignment="1" applyProtection="1">
      <alignment horizontal="right" vertical="center"/>
    </xf>
    <xf numFmtId="2" fontId="7" fillId="2" borderId="0" xfId="8" applyNumberFormat="1" applyFont="1" applyFill="1" applyAlignment="1" applyProtection="1">
      <alignment vertical="center"/>
    </xf>
    <xf numFmtId="166" fontId="7" fillId="0" borderId="0" xfId="8" applyNumberFormat="1" applyFont="1" applyAlignment="1" applyProtection="1">
      <alignment vertical="center"/>
    </xf>
    <xf numFmtId="0" fontId="9" fillId="0" borderId="0" xfId="8" applyFont="1" applyAlignment="1" applyProtection="1">
      <alignment vertical="center"/>
    </xf>
    <xf numFmtId="169" fontId="7" fillId="0" borderId="0" xfId="8" applyNumberFormat="1" applyFont="1" applyAlignment="1" applyProtection="1">
      <alignment vertical="center"/>
    </xf>
    <xf numFmtId="169" fontId="10" fillId="0" borderId="0" xfId="8" applyNumberFormat="1" applyFont="1" applyAlignment="1" applyProtection="1">
      <alignment horizontal="right" vertical="center"/>
    </xf>
    <xf numFmtId="0" fontId="7" fillId="0" borderId="0" xfId="10" quotePrefix="1" applyFont="1" applyAlignment="1" applyProtection="1">
      <alignment horizontal="right" vertical="center"/>
    </xf>
    <xf numFmtId="0" fontId="7" fillId="0" borderId="0" xfId="0" quotePrefix="1" applyFont="1" applyAlignment="1" applyProtection="1">
      <alignment horizontal="right" vertical="center"/>
    </xf>
    <xf numFmtId="166" fontId="6" fillId="0" borderId="0" xfId="8" applyNumberFormat="1" applyFont="1" applyAlignment="1" applyProtection="1">
      <alignment horizontal="right" vertical="center"/>
    </xf>
    <xf numFmtId="0" fontId="9" fillId="0" borderId="0" xfId="8" quotePrefix="1" applyFont="1" applyAlignment="1" applyProtection="1">
      <alignment horizontal="left"/>
    </xf>
    <xf numFmtId="0" fontId="7" fillId="0" borderId="0" xfId="8" applyFont="1" applyProtection="1"/>
    <xf numFmtId="0" fontId="7" fillId="0" borderId="0" xfId="8" applyFont="1" applyAlignment="1" applyProtection="1">
      <alignment horizontal="right"/>
    </xf>
    <xf numFmtId="166" fontId="7" fillId="0" borderId="0" xfId="8" applyNumberFormat="1" applyFont="1" applyAlignment="1" applyProtection="1">
      <alignment horizontal="right"/>
    </xf>
    <xf numFmtId="0" fontId="13" fillId="0" borderId="0" xfId="8" applyFont="1" applyAlignment="1" applyProtection="1">
      <alignment vertical="center"/>
    </xf>
    <xf numFmtId="0" fontId="9" fillId="0" borderId="0" xfId="8" applyFont="1" applyAlignment="1" applyProtection="1">
      <alignment horizontal="left" vertical="center"/>
    </xf>
    <xf numFmtId="170" fontId="7" fillId="0" borderId="0" xfId="8" applyNumberFormat="1" applyFont="1" applyAlignment="1" applyProtection="1">
      <alignment vertical="center"/>
    </xf>
    <xf numFmtId="164" fontId="7" fillId="0" borderId="0" xfId="8" applyNumberFormat="1" applyFont="1" applyAlignment="1" applyProtection="1">
      <alignment vertical="center"/>
    </xf>
    <xf numFmtId="2" fontId="7" fillId="2" borderId="0" xfId="8" applyNumberFormat="1" applyFont="1" applyFill="1" applyAlignment="1" applyProtection="1">
      <alignment horizontal="center" vertical="center"/>
    </xf>
    <xf numFmtId="171" fontId="6" fillId="0" borderId="0" xfId="8" applyNumberFormat="1" applyFont="1" applyAlignment="1" applyProtection="1">
      <alignment horizontal="right" vertical="center"/>
    </xf>
    <xf numFmtId="0" fontId="10" fillId="0" borderId="0" xfId="8" applyFont="1" applyAlignment="1" applyProtection="1">
      <alignment horizontal="center" vertical="center"/>
    </xf>
    <xf numFmtId="0" fontId="14" fillId="0" borderId="0" xfId="8" applyFont="1" applyAlignment="1" applyProtection="1">
      <alignment vertical="center"/>
    </xf>
    <xf numFmtId="0" fontId="7" fillId="0" borderId="0" xfId="8" applyFont="1" applyAlignment="1" applyProtection="1">
      <alignment horizontal="left" vertical="center" indent="2"/>
    </xf>
    <xf numFmtId="0" fontId="0" fillId="0" borderId="0" xfId="0" applyProtection="1"/>
    <xf numFmtId="4" fontId="7" fillId="0" borderId="0" xfId="8" applyNumberFormat="1" applyFont="1" applyAlignment="1" applyProtection="1">
      <alignment horizontal="center" vertical="center"/>
    </xf>
    <xf numFmtId="0" fontId="7" fillId="0" borderId="0" xfId="8" applyFont="1" applyAlignment="1" applyProtection="1">
      <alignment horizontal="left" vertical="center"/>
    </xf>
    <xf numFmtId="164" fontId="6" fillId="0" borderId="0" xfId="8" applyNumberFormat="1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7" fillId="0" borderId="0" xfId="8" applyNumberFormat="1" applyFont="1" applyAlignment="1" applyProtection="1">
      <alignment horizontal="right" vertical="center"/>
    </xf>
    <xf numFmtId="164" fontId="6" fillId="0" borderId="0" xfId="8" applyNumberFormat="1" applyFont="1" applyAlignment="1" applyProtection="1">
      <alignment horizontal="center" vertical="center"/>
    </xf>
    <xf numFmtId="0" fontId="7" fillId="0" borderId="0" xfId="8" applyFont="1" applyAlignment="1" applyProtection="1">
      <alignment horizontal="left" vertical="center" indent="1"/>
    </xf>
    <xf numFmtId="0" fontId="14" fillId="0" borderId="0" xfId="8" applyFont="1" applyAlignment="1" applyProtection="1">
      <alignment horizontal="left" vertical="center" indent="3"/>
    </xf>
    <xf numFmtId="166" fontId="7" fillId="0" borderId="0" xfId="8" applyNumberFormat="1" applyFont="1" applyAlignment="1" applyProtection="1">
      <alignment horizontal="right" vertical="center"/>
    </xf>
    <xf numFmtId="4" fontId="7" fillId="0" borderId="0" xfId="8" applyNumberFormat="1" applyFont="1" applyAlignment="1" applyProtection="1">
      <alignment vertical="center"/>
    </xf>
    <xf numFmtId="8" fontId="6" fillId="0" borderId="0" xfId="8" applyNumberFormat="1" applyFont="1" applyAlignment="1" applyProtection="1">
      <alignment vertical="center"/>
    </xf>
    <xf numFmtId="8" fontId="7" fillId="0" borderId="0" xfId="8" applyNumberFormat="1" applyFont="1" applyAlignment="1" applyProtection="1">
      <alignment vertical="center"/>
    </xf>
    <xf numFmtId="0" fontId="15" fillId="0" borderId="0" xfId="8" applyFont="1" applyAlignment="1" applyProtection="1">
      <alignment horizontal="right" vertical="center"/>
    </xf>
    <xf numFmtId="0" fontId="9" fillId="0" borderId="0" xfId="8" applyFont="1" applyAlignment="1" applyProtection="1">
      <alignment horizontal="right" vertical="center"/>
    </xf>
    <xf numFmtId="0" fontId="16" fillId="6" borderId="11" xfId="8" applyFont="1" applyFill="1" applyBorder="1" applyAlignment="1" applyProtection="1">
      <alignment vertical="center"/>
    </xf>
    <xf numFmtId="0" fontId="6" fillId="6" borderId="12" xfId="8" applyFont="1" applyFill="1" applyBorder="1" applyAlignment="1" applyProtection="1">
      <alignment vertical="center"/>
    </xf>
    <xf numFmtId="0" fontId="6" fillId="6" borderId="12" xfId="8" applyFont="1" applyFill="1" applyBorder="1" applyAlignment="1" applyProtection="1">
      <alignment horizontal="right" vertical="center"/>
    </xf>
    <xf numFmtId="8" fontId="16" fillId="6" borderId="13" xfId="8" applyNumberFormat="1" applyFont="1" applyFill="1" applyBorder="1" applyAlignment="1" applyProtection="1">
      <alignment horizontal="right" vertical="center"/>
    </xf>
  </cellXfs>
  <cellStyles count="14">
    <cellStyle name="Comma" xfId="1" builtinId="3"/>
    <cellStyle name="Comma [0] 2 2" xfId="9" xr:uid="{484FBC52-FB92-4672-9156-D520873C6CCB}"/>
    <cellStyle name="Comma 2" xfId="5" xr:uid="{011141CB-941B-424E-8E1E-40433DB1B68E}"/>
    <cellStyle name="Comma 4" xfId="6" xr:uid="{4AC01358-4735-4004-8E2E-414A0099E3F3}"/>
    <cellStyle name="Comma_Sheet2" xfId="12" xr:uid="{FF7D807B-60C2-447B-A6CB-9C77FB503F14}"/>
    <cellStyle name="Currency" xfId="2" builtinId="4"/>
    <cellStyle name="Currency 2" xfId="11" xr:uid="{EBF0D5DC-580B-4AF4-8E14-4C3D9FF63963}"/>
    <cellStyle name="Normal" xfId="0" builtinId="0"/>
    <cellStyle name="Normal 2" xfId="7" xr:uid="{05481248-D7D1-4157-81D4-25F28383AD8B}"/>
    <cellStyle name="Normal 2 2" xfId="8" xr:uid="{07F9A51D-D0FB-455A-8E9E-2F669143ACAF}"/>
    <cellStyle name="Normal_Sheet2" xfId="10" xr:uid="{945AF8B8-38F1-4A93-8829-AF28B262B81A}"/>
    <cellStyle name="Normal_Sheet3" xfId="13" xr:uid="{5630EC27-3186-4A1C-8307-6827BC494CC5}"/>
    <cellStyle name="Percent" xfId="3" builtinId="5"/>
    <cellStyle name="Units" xfId="4" xr:uid="{D78B8DA4-4925-4D7D-AC76-D5B65865998B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2D35-4B73-41D2-A18F-01DA762C0CB4}">
  <dimension ref="A1:AA231"/>
  <sheetViews>
    <sheetView tabSelected="1" workbookViewId="0">
      <selection activeCell="L218" sqref="L218"/>
    </sheetView>
  </sheetViews>
  <sheetFormatPr defaultColWidth="9.109375" defaultRowHeight="13.8"/>
  <cols>
    <col min="1" max="13" width="10.6640625" style="76" customWidth="1"/>
    <col min="14" max="14" width="9.5546875" style="76" bestFit="1" customWidth="1"/>
    <col min="15" max="16384" width="9.109375" style="76"/>
  </cols>
  <sheetData>
    <row r="1" spans="1:22" ht="14.4">
      <c r="A1" s="130" t="s">
        <v>161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22">
      <c r="A2" s="77" t="s">
        <v>117</v>
      </c>
      <c r="B2" s="131"/>
      <c r="C2" s="131"/>
      <c r="D2" s="131"/>
      <c r="E2" s="131"/>
      <c r="F2" s="131"/>
      <c r="G2" s="131"/>
      <c r="H2" s="131"/>
      <c r="J2" s="78"/>
      <c r="K2" s="77" t="s">
        <v>10</v>
      </c>
      <c r="L2" s="125"/>
    </row>
    <row r="3" spans="1:22">
      <c r="D3" s="79"/>
      <c r="F3" s="78"/>
      <c r="L3" s="78"/>
    </row>
    <row r="4" spans="1:22" ht="14.4">
      <c r="E4" s="80" t="s">
        <v>118</v>
      </c>
      <c r="G4" s="80" t="s">
        <v>118</v>
      </c>
      <c r="I4" s="80" t="s">
        <v>118</v>
      </c>
      <c r="L4"/>
      <c r="M4"/>
      <c r="N4"/>
      <c r="O4"/>
      <c r="P4"/>
      <c r="Q4"/>
      <c r="R4"/>
      <c r="S4"/>
      <c r="T4"/>
      <c r="U4"/>
      <c r="V4"/>
    </row>
    <row r="5" spans="1:22" ht="14.4" customHeight="1">
      <c r="A5" s="78"/>
      <c r="B5" s="78"/>
      <c r="C5" s="78"/>
      <c r="D5" s="78"/>
      <c r="E5" s="132" t="s">
        <v>119</v>
      </c>
      <c r="F5" s="78"/>
      <c r="G5" s="132" t="s">
        <v>120</v>
      </c>
      <c r="I5" s="132" t="s">
        <v>121</v>
      </c>
      <c r="J5" s="78"/>
      <c r="L5"/>
      <c r="M5"/>
      <c r="N5"/>
      <c r="O5"/>
      <c r="P5"/>
      <c r="Q5"/>
      <c r="R5"/>
      <c r="S5"/>
      <c r="T5"/>
      <c r="U5"/>
      <c r="V5"/>
    </row>
    <row r="6" spans="1:22" ht="14.4" customHeight="1">
      <c r="A6" s="78"/>
      <c r="B6" s="78"/>
      <c r="C6" s="78"/>
      <c r="D6" s="78"/>
      <c r="E6" s="132"/>
      <c r="F6" s="78"/>
      <c r="G6" s="132"/>
      <c r="I6" s="132"/>
      <c r="J6" s="78"/>
      <c r="L6"/>
      <c r="M6"/>
      <c r="N6"/>
      <c r="O6"/>
      <c r="P6"/>
      <c r="Q6"/>
      <c r="R6"/>
      <c r="S6"/>
      <c r="T6"/>
      <c r="U6"/>
      <c r="V6"/>
    </row>
    <row r="7" spans="1:22" ht="14.4">
      <c r="A7" s="64" t="s">
        <v>115</v>
      </c>
      <c r="B7" s="78"/>
      <c r="C7" s="78"/>
      <c r="D7" s="78"/>
      <c r="E7" s="81" t="s">
        <v>123</v>
      </c>
      <c r="F7" s="78"/>
      <c r="G7" s="81" t="s">
        <v>123</v>
      </c>
      <c r="I7" s="81" t="s">
        <v>123</v>
      </c>
      <c r="L7"/>
      <c r="M7"/>
      <c r="N7"/>
      <c r="O7"/>
      <c r="P7"/>
      <c r="Q7"/>
      <c r="R7"/>
      <c r="S7"/>
      <c r="T7"/>
      <c r="U7"/>
      <c r="V7"/>
    </row>
    <row r="8" spans="1:22" ht="14.4">
      <c r="D8" s="78" t="s">
        <v>124</v>
      </c>
      <c r="E8" s="52"/>
      <c r="F8" s="78"/>
      <c r="G8" s="52"/>
      <c r="I8" s="82">
        <f>ROUND((E8+G8)/2,2)</f>
        <v>0</v>
      </c>
      <c r="L8"/>
      <c r="M8"/>
      <c r="N8"/>
      <c r="O8"/>
      <c r="P8"/>
      <c r="Q8"/>
      <c r="R8"/>
      <c r="S8"/>
      <c r="T8"/>
      <c r="U8"/>
      <c r="V8"/>
    </row>
    <row r="9" spans="1:22" ht="14.4">
      <c r="D9" s="78" t="s">
        <v>125</v>
      </c>
      <c r="E9" s="53"/>
      <c r="F9" s="78"/>
      <c r="G9" s="53"/>
      <c r="I9" s="83">
        <f>ROUND((E9+G9)/2,2)</f>
        <v>0</v>
      </c>
      <c r="L9"/>
      <c r="M9"/>
      <c r="N9"/>
      <c r="O9"/>
      <c r="P9"/>
      <c r="Q9"/>
      <c r="R9"/>
      <c r="S9"/>
      <c r="T9"/>
      <c r="U9"/>
      <c r="V9"/>
    </row>
    <row r="10" spans="1:22" ht="14.4">
      <c r="D10" s="78"/>
      <c r="E10" s="84">
        <f>SUM(E8:E9)</f>
        <v>0</v>
      </c>
      <c r="F10" s="78"/>
      <c r="G10" s="84">
        <f>SUM(G8:G9)</f>
        <v>0</v>
      </c>
      <c r="I10" s="85">
        <f>SUM(I8:I9)</f>
        <v>0</v>
      </c>
      <c r="L10"/>
      <c r="M10"/>
      <c r="N10"/>
      <c r="O10"/>
      <c r="P10"/>
      <c r="Q10"/>
      <c r="R10"/>
      <c r="S10"/>
      <c r="T10"/>
      <c r="U10"/>
      <c r="V10"/>
    </row>
    <row r="11" spans="1:22" customFormat="1" ht="14.4">
      <c r="A11" s="76"/>
    </row>
    <row r="12" spans="1:22" ht="14.4">
      <c r="D12" s="78" t="s">
        <v>18</v>
      </c>
      <c r="E12" s="54"/>
      <c r="F12" s="78"/>
      <c r="G12" s="54"/>
      <c r="I12" s="86">
        <f>ROUND((E12+G12)/2,2)</f>
        <v>0</v>
      </c>
      <c r="L12"/>
      <c r="M12"/>
      <c r="N12"/>
      <c r="O12"/>
      <c r="P12"/>
      <c r="Q12"/>
      <c r="R12"/>
      <c r="S12"/>
      <c r="T12"/>
      <c r="U12"/>
      <c r="V12"/>
    </row>
    <row r="13" spans="1:22" customFormat="1" ht="14.4"/>
    <row r="14" spans="1:22" ht="14.4">
      <c r="A14" s="87" t="s">
        <v>116</v>
      </c>
      <c r="B14" s="78"/>
      <c r="C14" s="78"/>
      <c r="E14" s="81" t="s">
        <v>123</v>
      </c>
      <c r="F14" s="78"/>
      <c r="G14" s="81" t="s">
        <v>123</v>
      </c>
      <c r="I14" s="81" t="s">
        <v>123</v>
      </c>
      <c r="L14"/>
      <c r="M14"/>
      <c r="N14"/>
      <c r="O14"/>
      <c r="P14"/>
      <c r="Q14"/>
      <c r="R14"/>
      <c r="S14"/>
      <c r="T14"/>
      <c r="U14"/>
      <c r="V14"/>
    </row>
    <row r="15" spans="1:22" ht="14.4">
      <c r="B15" s="78"/>
      <c r="C15" s="78"/>
      <c r="D15" s="88" t="s">
        <v>23</v>
      </c>
      <c r="E15" s="54"/>
      <c r="F15" s="78"/>
      <c r="G15" s="54"/>
      <c r="I15" s="86">
        <f t="shared" ref="I15:I26" si="0">ROUND((E15+G15)/2,2)</f>
        <v>0</v>
      </c>
      <c r="L15"/>
      <c r="M15"/>
      <c r="N15"/>
      <c r="O15"/>
      <c r="P15"/>
      <c r="Q15"/>
      <c r="R15"/>
      <c r="S15"/>
      <c r="T15"/>
      <c r="U15"/>
      <c r="V15"/>
    </row>
    <row r="16" spans="1:22" ht="14.4">
      <c r="B16" s="78"/>
      <c r="C16" s="78"/>
      <c r="D16" s="88" t="s">
        <v>24</v>
      </c>
      <c r="E16" s="52"/>
      <c r="F16" s="82"/>
      <c r="G16" s="52"/>
      <c r="I16" s="89">
        <f t="shared" si="0"/>
        <v>0</v>
      </c>
      <c r="L16"/>
      <c r="M16"/>
      <c r="N16"/>
      <c r="O16"/>
      <c r="P16"/>
      <c r="Q16"/>
      <c r="R16"/>
      <c r="S16"/>
      <c r="T16"/>
      <c r="U16"/>
      <c r="V16"/>
    </row>
    <row r="17" spans="1:22" ht="14.4">
      <c r="B17" s="78"/>
      <c r="C17" s="78"/>
      <c r="D17" s="88" t="s">
        <v>25</v>
      </c>
      <c r="E17" s="52"/>
      <c r="F17" s="82"/>
      <c r="G17" s="52"/>
      <c r="I17" s="89">
        <f t="shared" si="0"/>
        <v>0</v>
      </c>
      <c r="L17"/>
      <c r="M17"/>
      <c r="N17"/>
      <c r="O17"/>
      <c r="P17"/>
      <c r="Q17"/>
      <c r="R17"/>
      <c r="S17"/>
      <c r="T17"/>
      <c r="U17"/>
      <c r="V17"/>
    </row>
    <row r="18" spans="1:22" ht="14.4">
      <c r="B18" s="78"/>
      <c r="C18" s="78"/>
      <c r="D18" s="88" t="s">
        <v>26</v>
      </c>
      <c r="E18" s="52"/>
      <c r="F18" s="82"/>
      <c r="G18" s="52"/>
      <c r="I18" s="89">
        <f t="shared" si="0"/>
        <v>0</v>
      </c>
      <c r="L18"/>
      <c r="M18"/>
      <c r="N18"/>
      <c r="O18"/>
      <c r="P18"/>
      <c r="Q18"/>
      <c r="R18"/>
      <c r="S18"/>
      <c r="T18"/>
      <c r="U18"/>
      <c r="V18"/>
    </row>
    <row r="19" spans="1:22" ht="14.4">
      <c r="B19" s="78"/>
      <c r="C19" s="78"/>
      <c r="D19" s="88" t="s">
        <v>27</v>
      </c>
      <c r="E19" s="52"/>
      <c r="F19" s="82"/>
      <c r="G19" s="52"/>
      <c r="I19" s="89">
        <f t="shared" si="0"/>
        <v>0</v>
      </c>
      <c r="L19"/>
      <c r="M19"/>
      <c r="N19"/>
      <c r="O19"/>
      <c r="P19"/>
      <c r="Q19"/>
      <c r="R19"/>
      <c r="S19"/>
      <c r="T19"/>
      <c r="U19"/>
      <c r="V19"/>
    </row>
    <row r="20" spans="1:22" ht="14.4">
      <c r="B20" s="78"/>
      <c r="C20" s="78"/>
      <c r="D20" s="88" t="s">
        <v>28</v>
      </c>
      <c r="E20" s="52"/>
      <c r="F20" s="82"/>
      <c r="G20" s="52"/>
      <c r="I20" s="89">
        <f t="shared" si="0"/>
        <v>0</v>
      </c>
      <c r="L20"/>
      <c r="M20"/>
      <c r="N20"/>
      <c r="O20"/>
      <c r="P20"/>
      <c r="Q20"/>
      <c r="R20"/>
      <c r="S20"/>
      <c r="T20"/>
      <c r="U20"/>
      <c r="V20"/>
    </row>
    <row r="21" spans="1:22" ht="14.4">
      <c r="B21" s="78"/>
      <c r="C21" s="78"/>
      <c r="D21" s="88" t="s">
        <v>29</v>
      </c>
      <c r="E21" s="52"/>
      <c r="F21" s="82"/>
      <c r="G21" s="52"/>
      <c r="I21" s="89">
        <f t="shared" si="0"/>
        <v>0</v>
      </c>
      <c r="L21"/>
      <c r="M21"/>
      <c r="N21"/>
      <c r="O21"/>
      <c r="P21"/>
      <c r="Q21"/>
      <c r="R21"/>
      <c r="S21"/>
      <c r="T21"/>
      <c r="U21"/>
      <c r="V21"/>
    </row>
    <row r="22" spans="1:22" ht="14.4">
      <c r="B22" s="78"/>
      <c r="C22" s="78"/>
      <c r="D22" s="88" t="s">
        <v>30</v>
      </c>
      <c r="E22" s="52"/>
      <c r="F22" s="82"/>
      <c r="G22" s="52"/>
      <c r="I22" s="89">
        <f t="shared" si="0"/>
        <v>0</v>
      </c>
      <c r="L22"/>
      <c r="M22"/>
      <c r="N22"/>
      <c r="O22"/>
      <c r="P22"/>
      <c r="Q22"/>
      <c r="R22"/>
      <c r="S22"/>
      <c r="T22"/>
      <c r="U22"/>
      <c r="V22"/>
    </row>
    <row r="23" spans="1:22" ht="14.4">
      <c r="B23" s="78"/>
      <c r="C23" s="78"/>
      <c r="D23" s="88" t="s">
        <v>31</v>
      </c>
      <c r="E23" s="52"/>
      <c r="F23" s="82"/>
      <c r="G23" s="52"/>
      <c r="I23" s="89">
        <f t="shared" si="0"/>
        <v>0</v>
      </c>
      <c r="L23"/>
      <c r="M23"/>
      <c r="N23"/>
      <c r="O23"/>
      <c r="P23"/>
      <c r="Q23"/>
      <c r="R23"/>
      <c r="S23"/>
      <c r="T23"/>
      <c r="U23"/>
      <c r="V23"/>
    </row>
    <row r="24" spans="1:22" ht="14.4">
      <c r="B24" s="78"/>
      <c r="C24" s="78"/>
      <c r="D24" s="88" t="s">
        <v>0</v>
      </c>
      <c r="E24" s="52"/>
      <c r="F24" s="82"/>
      <c r="G24" s="52"/>
      <c r="I24" s="89">
        <f t="shared" si="0"/>
        <v>0</v>
      </c>
      <c r="L24"/>
      <c r="M24"/>
      <c r="N24"/>
      <c r="O24"/>
      <c r="P24"/>
      <c r="Q24"/>
      <c r="R24"/>
      <c r="S24"/>
      <c r="T24"/>
      <c r="U24"/>
      <c r="V24"/>
    </row>
    <row r="25" spans="1:22" ht="14.4">
      <c r="B25" s="78"/>
      <c r="C25" s="78"/>
      <c r="D25" s="88" t="s">
        <v>1</v>
      </c>
      <c r="E25" s="52"/>
      <c r="F25" s="82"/>
      <c r="G25" s="52"/>
      <c r="I25" s="89">
        <f t="shared" si="0"/>
        <v>0</v>
      </c>
      <c r="L25"/>
      <c r="M25"/>
      <c r="N25"/>
      <c r="O25"/>
      <c r="P25"/>
      <c r="Q25"/>
      <c r="R25"/>
      <c r="S25"/>
      <c r="T25"/>
      <c r="U25"/>
      <c r="V25"/>
    </row>
    <row r="26" spans="1:22" ht="14.4">
      <c r="D26" s="88" t="s">
        <v>2</v>
      </c>
      <c r="E26" s="52"/>
      <c r="F26" s="82"/>
      <c r="G26" s="52"/>
      <c r="I26" s="89">
        <f t="shared" si="0"/>
        <v>0</v>
      </c>
      <c r="L26"/>
      <c r="M26"/>
      <c r="N26"/>
      <c r="O26"/>
      <c r="P26"/>
      <c r="Q26"/>
      <c r="R26"/>
      <c r="S26"/>
      <c r="T26"/>
      <c r="U26"/>
      <c r="V26"/>
    </row>
    <row r="27" spans="1:22" customFormat="1" ht="14.4">
      <c r="D27" s="68" t="s">
        <v>32</v>
      </c>
      <c r="E27" s="82">
        <f>SUM(E15:E26)</f>
        <v>0</v>
      </c>
      <c r="G27" s="101">
        <f>SUM(G15:G26)</f>
        <v>0</v>
      </c>
      <c r="I27" s="101">
        <f>SUM(I15:I26)</f>
        <v>0</v>
      </c>
    </row>
    <row r="28" spans="1:22" customFormat="1" ht="14.4">
      <c r="D28" s="90" t="s">
        <v>33</v>
      </c>
      <c r="E28" s="91">
        <f>(E10/2)+E12+SUM(E15:E26)</f>
        <v>0</v>
      </c>
      <c r="G28" s="91">
        <f>(G10/2)+G12+SUM(G15:G26)</f>
        <v>0</v>
      </c>
      <c r="I28" s="92">
        <f>(I10/2)+I12+SUM(I15:I26)</f>
        <v>0</v>
      </c>
    </row>
    <row r="29" spans="1:22" customFormat="1" ht="14.4"/>
    <row r="30" spans="1:22" ht="14.4">
      <c r="A30" s="93" t="s">
        <v>126</v>
      </c>
      <c r="D30" s="94" t="s">
        <v>49</v>
      </c>
      <c r="E30" s="94" t="s">
        <v>123</v>
      </c>
      <c r="F30" s="95" t="s">
        <v>127</v>
      </c>
      <c r="G30" s="94" t="s">
        <v>123</v>
      </c>
      <c r="H30" s="95" t="s">
        <v>127</v>
      </c>
      <c r="I30" s="94" t="s">
        <v>123</v>
      </c>
      <c r="J30" s="95" t="s">
        <v>127</v>
      </c>
      <c r="L30"/>
      <c r="M30"/>
      <c r="N30"/>
      <c r="O30"/>
      <c r="P30"/>
      <c r="Q30"/>
      <c r="R30"/>
      <c r="S30"/>
      <c r="T30"/>
      <c r="U30"/>
      <c r="V30"/>
    </row>
    <row r="31" spans="1:22" ht="14.4">
      <c r="C31" s="96" t="s">
        <v>128</v>
      </c>
      <c r="D31" s="42">
        <v>1</v>
      </c>
      <c r="E31" s="54"/>
      <c r="F31" s="97">
        <f>(E31/6)</f>
        <v>0</v>
      </c>
      <c r="G31" s="54"/>
      <c r="H31" s="97">
        <f>(G31/6)</f>
        <v>0</v>
      </c>
      <c r="I31" s="97">
        <f>ROUND((E31+G31)/2,2)</f>
        <v>0</v>
      </c>
      <c r="J31" s="97">
        <f>TRUNC(((F31)+(H31))/2,2)</f>
        <v>0</v>
      </c>
      <c r="L31"/>
      <c r="M31"/>
      <c r="N31"/>
      <c r="O31"/>
      <c r="P31"/>
      <c r="Q31"/>
      <c r="R31"/>
      <c r="S31"/>
      <c r="T31"/>
      <c r="U31"/>
      <c r="V31"/>
    </row>
    <row r="32" spans="1:22" ht="14.4">
      <c r="C32" s="96" t="s">
        <v>129</v>
      </c>
      <c r="D32" s="42">
        <v>1</v>
      </c>
      <c r="E32" s="55"/>
      <c r="F32" s="98">
        <f>(E32/6)</f>
        <v>0</v>
      </c>
      <c r="G32" s="55"/>
      <c r="H32" s="98">
        <f>(G32/6)</f>
        <v>0</v>
      </c>
      <c r="I32" s="98">
        <f>ROUND((E32+G32)/2,2)</f>
        <v>0</v>
      </c>
      <c r="J32" s="98">
        <f>TRUNC(((F32)+(H32))/2,2)</f>
        <v>0</v>
      </c>
      <c r="L32"/>
      <c r="M32"/>
      <c r="N32"/>
      <c r="O32"/>
      <c r="P32"/>
      <c r="Q32"/>
      <c r="R32"/>
      <c r="S32"/>
      <c r="T32"/>
      <c r="U32"/>
      <c r="V32"/>
    </row>
    <row r="33" spans="1:22" ht="14.4">
      <c r="C33" s="96"/>
      <c r="D33" s="43" t="s">
        <v>130</v>
      </c>
      <c r="E33" s="99">
        <f>SUM(E31:E32)</f>
        <v>0</v>
      </c>
      <c r="F33" s="99">
        <f>(E33/6)</f>
        <v>0</v>
      </c>
      <c r="G33" s="99">
        <f>SUM(G31:G32)</f>
        <v>0</v>
      </c>
      <c r="H33" s="99">
        <f>(G33/6)</f>
        <v>0</v>
      </c>
      <c r="I33" s="99">
        <f>SUM(I31:I32)</f>
        <v>0</v>
      </c>
      <c r="J33" s="100">
        <f>TRUNC(((F33)+(H33))/2,2)</f>
        <v>0</v>
      </c>
      <c r="L33"/>
      <c r="M33"/>
      <c r="N33"/>
      <c r="O33"/>
      <c r="P33"/>
      <c r="Q33"/>
      <c r="R33"/>
      <c r="S33"/>
      <c r="T33"/>
      <c r="U33"/>
      <c r="V33"/>
    </row>
    <row r="34" spans="1:22" ht="14.4">
      <c r="C34"/>
      <c r="D34"/>
      <c r="E34"/>
      <c r="F34" s="101"/>
      <c r="G34"/>
      <c r="H34" s="101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customFormat="1" ht="14.4">
      <c r="C35" s="96" t="s">
        <v>128</v>
      </c>
      <c r="D35" s="42">
        <v>2</v>
      </c>
      <c r="E35" s="52"/>
      <c r="F35" s="82">
        <f>(E35/3)</f>
        <v>0</v>
      </c>
      <c r="G35" s="52"/>
      <c r="H35" s="82">
        <f>(G35/3)</f>
        <v>0</v>
      </c>
      <c r="I35" s="82">
        <f>ROUND((E35+G35)/2,2)</f>
        <v>0</v>
      </c>
      <c r="J35" s="82">
        <f>TRUNC(((F35)+(H35))/2,2)</f>
        <v>0</v>
      </c>
      <c r="K35" s="76"/>
    </row>
    <row r="36" spans="1:22" ht="14.4">
      <c r="C36" s="96" t="s">
        <v>129</v>
      </c>
      <c r="D36" s="42">
        <v>2</v>
      </c>
      <c r="E36" s="53"/>
      <c r="F36" s="83">
        <f>(E36/3)</f>
        <v>0</v>
      </c>
      <c r="G36" s="53"/>
      <c r="H36" s="83">
        <f>(G36/3)</f>
        <v>0</v>
      </c>
      <c r="I36" s="83">
        <f>ROUND((E36+G36)/2,2)</f>
        <v>0</v>
      </c>
      <c r="J36" s="83">
        <f>TRUNC(((F36)+(H36))/2,2)</f>
        <v>0</v>
      </c>
      <c r="L36"/>
      <c r="M36"/>
      <c r="N36"/>
      <c r="O36"/>
      <c r="P36"/>
      <c r="Q36"/>
      <c r="R36"/>
      <c r="S36"/>
      <c r="T36"/>
      <c r="U36"/>
      <c r="V36"/>
    </row>
    <row r="37" spans="1:22" ht="14.4">
      <c r="C37" s="96"/>
      <c r="D37" s="43" t="s">
        <v>131</v>
      </c>
      <c r="E37" s="99">
        <f>SUM(E35:E36)</f>
        <v>0</v>
      </c>
      <c r="F37" s="99">
        <f>(E37/3)</f>
        <v>0</v>
      </c>
      <c r="G37" s="99">
        <f>SUM(G35:G36)</f>
        <v>0</v>
      </c>
      <c r="H37" s="99">
        <f>(G37/3)</f>
        <v>0</v>
      </c>
      <c r="I37" s="99">
        <f>SUM(I35:I36)</f>
        <v>0</v>
      </c>
      <c r="J37" s="100">
        <f>TRUNC(((F37)+(H37))/2,2)</f>
        <v>0</v>
      </c>
      <c r="L37"/>
      <c r="M37"/>
      <c r="N37"/>
      <c r="O37"/>
      <c r="P37"/>
      <c r="Q37"/>
      <c r="R37"/>
      <c r="S37"/>
      <c r="T37"/>
      <c r="U37"/>
      <c r="V37"/>
    </row>
    <row r="38" spans="1:22" ht="14.4">
      <c r="C38"/>
      <c r="D38"/>
      <c r="E38"/>
      <c r="F38" s="101"/>
      <c r="G38"/>
      <c r="H38" s="101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customFormat="1" ht="14.4">
      <c r="C39" s="96" t="s">
        <v>128</v>
      </c>
      <c r="D39" s="42">
        <v>3</v>
      </c>
      <c r="E39" s="53"/>
      <c r="F39" s="83">
        <f>(E39/2)</f>
        <v>0</v>
      </c>
      <c r="G39" s="53"/>
      <c r="H39" s="83">
        <f>(G39/2)</f>
        <v>0</v>
      </c>
      <c r="I39" s="83">
        <f>ROUND((E39+G39)/2,2)</f>
        <v>0</v>
      </c>
      <c r="J39" s="83">
        <f>TRUNC(((F39)+(H39))/2,2)</f>
        <v>0</v>
      </c>
      <c r="K39" s="76"/>
    </row>
    <row r="40" spans="1:22" ht="14.4">
      <c r="C40" s="96" t="s">
        <v>129</v>
      </c>
      <c r="D40" s="42">
        <v>3</v>
      </c>
      <c r="E40" s="53"/>
      <c r="F40" s="83">
        <f>(E40/2)</f>
        <v>0</v>
      </c>
      <c r="G40" s="53"/>
      <c r="H40" s="83">
        <f>(G40/2)</f>
        <v>0</v>
      </c>
      <c r="I40" s="83">
        <f>ROUND((E40+G40)/2,2)</f>
        <v>0</v>
      </c>
      <c r="J40" s="83">
        <f>TRUNC(((F40)+(H40))/2,2)</f>
        <v>0</v>
      </c>
      <c r="L40"/>
      <c r="M40"/>
      <c r="N40"/>
      <c r="O40"/>
      <c r="P40"/>
      <c r="Q40"/>
      <c r="R40"/>
      <c r="S40"/>
      <c r="T40"/>
      <c r="U40"/>
      <c r="V40"/>
    </row>
    <row r="41" spans="1:22" ht="14.4">
      <c r="C41" s="96"/>
      <c r="D41" s="43" t="s">
        <v>132</v>
      </c>
      <c r="E41" s="102">
        <f>SUM(E39:E40)</f>
        <v>0</v>
      </c>
      <c r="F41" s="102">
        <f>(E41/2)</f>
        <v>0</v>
      </c>
      <c r="G41" s="102">
        <f>SUM(G39:G40)</f>
        <v>0</v>
      </c>
      <c r="H41" s="102">
        <f>(G41/2)</f>
        <v>0</v>
      </c>
      <c r="I41" s="102">
        <f>SUM(I39:I40)</f>
        <v>0</v>
      </c>
      <c r="J41" s="103">
        <f>TRUNC(((F41)+(H41))/2,2)</f>
        <v>0</v>
      </c>
      <c r="L41"/>
      <c r="M41"/>
      <c r="N41"/>
      <c r="O41"/>
      <c r="P41"/>
      <c r="Q41"/>
      <c r="R41"/>
      <c r="S41"/>
      <c r="T41"/>
      <c r="U41"/>
      <c r="V41"/>
    </row>
    <row r="42" spans="1:22" ht="14.4">
      <c r="C42" s="62"/>
      <c r="D42" s="62"/>
      <c r="E42" s="62"/>
      <c r="F42" s="104"/>
      <c r="G42" s="62"/>
      <c r="H42" s="104"/>
      <c r="I42" s="62"/>
      <c r="J42" s="62"/>
      <c r="K42" s="62"/>
      <c r="L42"/>
      <c r="M42"/>
      <c r="N42"/>
      <c r="O42"/>
      <c r="P42"/>
      <c r="Q42"/>
      <c r="R42"/>
      <c r="S42"/>
      <c r="T42"/>
      <c r="U42"/>
      <c r="V42"/>
    </row>
    <row r="43" spans="1:22" s="62" customFormat="1" ht="14.4">
      <c r="C43" s="96"/>
      <c r="D43" s="43" t="s">
        <v>133</v>
      </c>
      <c r="E43" s="105">
        <f>E31+E35+E39</f>
        <v>0</v>
      </c>
      <c r="F43" s="105">
        <f>ROUND(F31+F35+F39,2)</f>
        <v>0</v>
      </c>
      <c r="G43" s="105">
        <f>G31+G35+G39</f>
        <v>0</v>
      </c>
      <c r="H43" s="105">
        <f>ROUND(H31+H35+H39,2)</f>
        <v>0</v>
      </c>
      <c r="I43" s="105">
        <f>I31+I35+I39</f>
        <v>0</v>
      </c>
      <c r="J43" s="105">
        <f>TRUNC(((F43)+(H43))/2,2)</f>
        <v>0</v>
      </c>
      <c r="L43"/>
      <c r="M43"/>
      <c r="N43"/>
      <c r="O43"/>
      <c r="P43"/>
      <c r="Q43"/>
      <c r="R43"/>
      <c r="S43"/>
      <c r="T43"/>
      <c r="U43"/>
      <c r="V43"/>
    </row>
    <row r="44" spans="1:22" ht="14.4">
      <c r="C44" s="96"/>
      <c r="D44" s="43" t="s">
        <v>134</v>
      </c>
      <c r="E44" s="106">
        <f>E32+E36+E40</f>
        <v>0</v>
      </c>
      <c r="F44" s="106">
        <f>ROUND(F32+F36+F40,2)</f>
        <v>0</v>
      </c>
      <c r="G44" s="106">
        <f>G32+G36+G40</f>
        <v>0</v>
      </c>
      <c r="H44" s="106">
        <f>ROUND(H32+H36+H40,2)</f>
        <v>0</v>
      </c>
      <c r="I44" s="106">
        <f>I32+I36+I40</f>
        <v>0</v>
      </c>
      <c r="J44" s="106">
        <f>TRUNC(((F44)+(H44))/2,2)</f>
        <v>0</v>
      </c>
      <c r="K44" s="62"/>
      <c r="L44"/>
      <c r="M44"/>
      <c r="N44"/>
      <c r="O44"/>
      <c r="P44"/>
      <c r="Q44"/>
      <c r="R44"/>
      <c r="S44"/>
      <c r="T44"/>
      <c r="U44"/>
      <c r="V44"/>
    </row>
    <row r="45" spans="1:22" ht="14.4">
      <c r="C45" s="96"/>
      <c r="D45" s="107" t="s">
        <v>55</v>
      </c>
      <c r="E45" s="102">
        <f>E43+E44</f>
        <v>0</v>
      </c>
      <c r="F45" s="102">
        <f>ROUND(F33+F37+F41,2)</f>
        <v>0</v>
      </c>
      <c r="G45" s="102">
        <f>G43+G44</f>
        <v>0</v>
      </c>
      <c r="H45" s="102">
        <f>ROUND(H33+H37+H41,2)</f>
        <v>0</v>
      </c>
      <c r="I45" s="102">
        <f>I43+I44</f>
        <v>0</v>
      </c>
      <c r="J45" s="103">
        <f>TRUNC(((F45)+(H45))/2,2)</f>
        <v>0</v>
      </c>
      <c r="K45" s="107"/>
      <c r="L45"/>
      <c r="M45"/>
      <c r="N45"/>
      <c r="O45"/>
      <c r="P45"/>
      <c r="Q45"/>
      <c r="R45"/>
      <c r="S45"/>
      <c r="T45"/>
      <c r="U45"/>
      <c r="V45"/>
    </row>
    <row r="46" spans="1:22" ht="14.4">
      <c r="H46"/>
      <c r="J46" s="108"/>
      <c r="L46"/>
      <c r="M46"/>
      <c r="N46"/>
      <c r="O46"/>
      <c r="P46"/>
      <c r="Q46"/>
      <c r="R46"/>
      <c r="S46"/>
      <c r="T46"/>
      <c r="U46"/>
      <c r="V46"/>
    </row>
    <row r="47" spans="1:22" ht="14.4">
      <c r="A47" s="109" t="s">
        <v>135</v>
      </c>
      <c r="D47" s="78"/>
      <c r="E47" s="81" t="s">
        <v>123</v>
      </c>
      <c r="F47" s="78"/>
      <c r="G47" s="81" t="s">
        <v>123</v>
      </c>
      <c r="I47" s="81" t="s">
        <v>123</v>
      </c>
      <c r="J47" s="78"/>
      <c r="K47" s="78"/>
      <c r="L47"/>
      <c r="M47"/>
      <c r="N47"/>
      <c r="O47"/>
      <c r="P47"/>
      <c r="Q47"/>
      <c r="R47"/>
      <c r="S47"/>
      <c r="T47"/>
      <c r="U47"/>
      <c r="V47"/>
    </row>
    <row r="48" spans="1:22" ht="14.4">
      <c r="D48" s="96" t="s">
        <v>128</v>
      </c>
      <c r="E48" s="54"/>
      <c r="F48" s="78"/>
      <c r="G48" s="54"/>
      <c r="I48" s="86">
        <f>ROUND((E48+G48)/2,2)</f>
        <v>0</v>
      </c>
      <c r="J48" s="78"/>
      <c r="K48" s="78"/>
      <c r="L48"/>
      <c r="M48"/>
      <c r="N48"/>
      <c r="O48"/>
      <c r="P48"/>
      <c r="Q48"/>
      <c r="R48"/>
      <c r="S48"/>
      <c r="T48"/>
      <c r="U48"/>
      <c r="V48"/>
    </row>
    <row r="49" spans="1:22" ht="14.4">
      <c r="D49" s="96" t="s">
        <v>129</v>
      </c>
      <c r="E49" s="54"/>
      <c r="F49" s="78"/>
      <c r="G49" s="54"/>
      <c r="I49" s="86">
        <f>ROUND((E49+G49)/2,2)</f>
        <v>0</v>
      </c>
      <c r="J49" s="78"/>
      <c r="K49" s="78"/>
      <c r="L49"/>
      <c r="M49"/>
      <c r="N49"/>
      <c r="O49"/>
      <c r="P49"/>
      <c r="Q49"/>
      <c r="R49"/>
      <c r="S49"/>
      <c r="T49"/>
      <c r="U49"/>
      <c r="V49"/>
    </row>
    <row r="50" spans="1:22" ht="14.4">
      <c r="D50" s="107" t="s">
        <v>55</v>
      </c>
      <c r="E50" s="110">
        <f>ROUND(SUM(E48:E49),2)</f>
        <v>0</v>
      </c>
      <c r="F50" s="107"/>
      <c r="G50" s="110">
        <f>ROUND(SUM(G48:G49),2)</f>
        <v>0</v>
      </c>
      <c r="H50" s="107"/>
      <c r="I50" s="110">
        <f>ROUND(SUM(I48:I49),2)</f>
        <v>0</v>
      </c>
      <c r="J50" s="62"/>
      <c r="K50" s="107"/>
      <c r="L50"/>
      <c r="M50"/>
      <c r="N50"/>
      <c r="O50"/>
      <c r="P50"/>
      <c r="Q50"/>
      <c r="R50"/>
      <c r="S50"/>
      <c r="T50"/>
      <c r="U50"/>
      <c r="V50"/>
    </row>
    <row r="51" spans="1:22" ht="14.4">
      <c r="D51" s="107"/>
      <c r="E51" s="111"/>
      <c r="F51" s="107"/>
      <c r="G51" s="111"/>
      <c r="H51"/>
      <c r="I51" s="111"/>
      <c r="J51" s="62"/>
      <c r="K51" s="107"/>
      <c r="L51"/>
      <c r="M51"/>
      <c r="N51"/>
      <c r="O51"/>
      <c r="P51"/>
      <c r="Q51"/>
      <c r="R51"/>
      <c r="S51"/>
      <c r="T51"/>
      <c r="U51"/>
      <c r="V51"/>
    </row>
    <row r="52" spans="1:22" ht="14.4">
      <c r="A52" s="67" t="s">
        <v>136</v>
      </c>
      <c r="B52" s="78"/>
      <c r="C52" s="78"/>
      <c r="D52" s="78"/>
      <c r="E52" s="81" t="s">
        <v>123</v>
      </c>
      <c r="G52" s="81" t="s">
        <v>123</v>
      </c>
      <c r="I52" s="81" t="s">
        <v>123</v>
      </c>
      <c r="L52"/>
      <c r="M52"/>
      <c r="N52"/>
      <c r="O52"/>
      <c r="P52"/>
      <c r="Q52"/>
      <c r="R52"/>
      <c r="S52"/>
      <c r="T52"/>
      <c r="U52"/>
      <c r="V52"/>
    </row>
    <row r="53" spans="1:22" ht="14.4">
      <c r="E53" s="54"/>
      <c r="G53" s="54"/>
      <c r="I53" s="86">
        <f>ROUND((E53+G53)/2,2)</f>
        <v>0</v>
      </c>
      <c r="L53"/>
      <c r="M53"/>
      <c r="N53"/>
      <c r="O53"/>
      <c r="P53"/>
      <c r="Q53"/>
      <c r="R53"/>
      <c r="S53"/>
      <c r="T53"/>
      <c r="U53"/>
      <c r="V53"/>
    </row>
    <row r="54" spans="1:22" ht="14.4">
      <c r="L54"/>
      <c r="M54"/>
      <c r="N54"/>
      <c r="O54"/>
      <c r="P54"/>
      <c r="Q54"/>
      <c r="R54"/>
      <c r="S54"/>
      <c r="T54"/>
      <c r="U54"/>
      <c r="V54"/>
    </row>
    <row r="55" spans="1:22" ht="14.4">
      <c r="A55" s="109" t="s">
        <v>39</v>
      </c>
      <c r="E55" s="81" t="s">
        <v>123</v>
      </c>
      <c r="F55" s="78"/>
      <c r="G55" s="81" t="s">
        <v>123</v>
      </c>
      <c r="I55" s="81" t="s">
        <v>123</v>
      </c>
      <c r="L55"/>
      <c r="M55"/>
      <c r="N55"/>
      <c r="O55"/>
      <c r="P55"/>
      <c r="Q55"/>
      <c r="R55"/>
      <c r="S55"/>
      <c r="T55"/>
      <c r="U55"/>
      <c r="V55"/>
    </row>
    <row r="56" spans="1:22" ht="14.4">
      <c r="D56" s="65" t="s">
        <v>40</v>
      </c>
      <c r="E56" s="54"/>
      <c r="F56" s="78"/>
      <c r="G56" s="54"/>
      <c r="I56" s="86">
        <f>ROUND((E56+G56)/2,2)</f>
        <v>0</v>
      </c>
      <c r="K56" s="78"/>
      <c r="L56"/>
      <c r="M56"/>
      <c r="N56"/>
      <c r="O56"/>
      <c r="P56"/>
      <c r="Q56"/>
      <c r="R56"/>
      <c r="S56"/>
      <c r="T56"/>
      <c r="U56"/>
      <c r="V56"/>
    </row>
    <row r="57" spans="1:22" ht="14.4">
      <c r="A57" s="112"/>
      <c r="D57" s="113" t="s">
        <v>41</v>
      </c>
      <c r="E57" s="54"/>
      <c r="F57" s="78"/>
      <c r="G57" s="54"/>
      <c r="I57" s="86">
        <f>ROUND((E57+G57)/2,2)</f>
        <v>0</v>
      </c>
      <c r="J57" s="78"/>
      <c r="K57" s="78"/>
      <c r="L57"/>
      <c r="M57"/>
      <c r="N57"/>
      <c r="O57"/>
      <c r="P57"/>
      <c r="Q57"/>
      <c r="R57"/>
      <c r="S57"/>
      <c r="T57"/>
      <c r="U57"/>
      <c r="V57"/>
    </row>
    <row r="58" spans="1:22" ht="14.4">
      <c r="A58" s="112"/>
      <c r="D58" s="113" t="s">
        <v>42</v>
      </c>
      <c r="E58" s="52"/>
      <c r="F58" s="78"/>
      <c r="G58" s="52"/>
      <c r="I58" s="89">
        <f>ROUND((E58+G58)/2,2)</f>
        <v>0</v>
      </c>
      <c r="J58" s="78"/>
      <c r="K58" s="78"/>
      <c r="L58"/>
      <c r="M58"/>
      <c r="N58"/>
      <c r="O58"/>
      <c r="P58"/>
      <c r="Q58"/>
      <c r="R58"/>
      <c r="S58"/>
      <c r="T58"/>
      <c r="U58"/>
      <c r="V58"/>
    </row>
    <row r="59" spans="1:22" ht="14.4">
      <c r="D59" s="66" t="s">
        <v>43</v>
      </c>
      <c r="E59" s="52"/>
      <c r="G59" s="52"/>
      <c r="I59" s="89">
        <f>ROUND((E59+G59)/2,2)</f>
        <v>0</v>
      </c>
      <c r="L59"/>
      <c r="M59"/>
      <c r="N59"/>
      <c r="O59"/>
      <c r="P59"/>
      <c r="Q59"/>
      <c r="R59"/>
      <c r="S59"/>
      <c r="T59"/>
      <c r="U59"/>
      <c r="V59"/>
    </row>
    <row r="60" spans="1:22" ht="14.4">
      <c r="D60" s="65"/>
      <c r="E60" s="98"/>
      <c r="F60" s="78"/>
      <c r="G60" s="98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4.4">
      <c r="A61" s="109"/>
      <c r="E61" s="81" t="s">
        <v>137</v>
      </c>
      <c r="G61" s="81" t="s">
        <v>137</v>
      </c>
      <c r="H61" s="78"/>
      <c r="I61" s="81" t="s">
        <v>137</v>
      </c>
      <c r="L61"/>
      <c r="M61"/>
      <c r="N61"/>
      <c r="O61"/>
      <c r="P61"/>
      <c r="Q61"/>
      <c r="R61"/>
      <c r="S61"/>
      <c r="T61"/>
      <c r="U61"/>
      <c r="V61"/>
    </row>
    <row r="62" spans="1:22" ht="14.4" customHeight="1">
      <c r="E62" s="114" t="s">
        <v>138</v>
      </c>
      <c r="G62" s="115" t="s">
        <v>138</v>
      </c>
      <c r="I62" s="115" t="s">
        <v>138</v>
      </c>
      <c r="L62"/>
      <c r="M62"/>
      <c r="N62"/>
      <c r="O62"/>
      <c r="P62"/>
      <c r="Q62"/>
      <c r="R62"/>
      <c r="S62"/>
      <c r="T62"/>
      <c r="U62"/>
      <c r="V62"/>
    </row>
    <row r="63" spans="1:22" ht="14.4">
      <c r="D63" s="63" t="s">
        <v>45</v>
      </c>
      <c r="E63" s="54"/>
      <c r="G63" s="54"/>
      <c r="I63" s="86">
        <f>ROUND((E63+G63)/2,2)</f>
        <v>0</v>
      </c>
      <c r="L63"/>
      <c r="M63"/>
      <c r="N63"/>
      <c r="O63"/>
      <c r="P63"/>
      <c r="Q63"/>
      <c r="R63"/>
      <c r="S63"/>
      <c r="T63"/>
      <c r="U63"/>
      <c r="V63"/>
    </row>
    <row r="64" spans="1:22" ht="14.4">
      <c r="A64" s="112"/>
      <c r="L64"/>
      <c r="M64"/>
      <c r="N64"/>
      <c r="O64"/>
      <c r="P64"/>
      <c r="Q64"/>
      <c r="R64"/>
      <c r="S64"/>
      <c r="T64"/>
      <c r="U64"/>
      <c r="V64"/>
    </row>
    <row r="65" spans="1:22" ht="14.4">
      <c r="A65" s="109" t="s">
        <v>59</v>
      </c>
      <c r="D65" s="78"/>
      <c r="E65" s="78"/>
      <c r="F65" s="78"/>
      <c r="G65" s="112"/>
      <c r="I65" s="112"/>
      <c r="J65" s="78"/>
      <c r="K65" s="78"/>
      <c r="L65"/>
      <c r="M65"/>
      <c r="N65"/>
      <c r="O65"/>
      <c r="P65"/>
      <c r="Q65"/>
      <c r="R65"/>
      <c r="S65"/>
      <c r="T65"/>
      <c r="U65"/>
      <c r="V65"/>
    </row>
    <row r="66" spans="1:22" ht="14.4">
      <c r="A66" s="116" t="s">
        <v>139</v>
      </c>
      <c r="B66" s="78"/>
      <c r="C66" s="78"/>
      <c r="D66" s="78"/>
      <c r="E66" s="78"/>
      <c r="G66" s="78"/>
      <c r="H66" s="78"/>
      <c r="I66" s="78"/>
      <c r="J66" s="78"/>
      <c r="K66" s="78"/>
      <c r="L66"/>
      <c r="M66"/>
      <c r="N66"/>
      <c r="O66"/>
      <c r="P66"/>
      <c r="Q66"/>
      <c r="R66"/>
      <c r="S66"/>
      <c r="T66"/>
      <c r="U66"/>
      <c r="V66"/>
    </row>
    <row r="67" spans="1:22" ht="14.4">
      <c r="A67" s="129" t="s">
        <v>140</v>
      </c>
      <c r="B67" s="129"/>
      <c r="C67" s="81" t="s">
        <v>141</v>
      </c>
      <c r="D67" s="81" t="s">
        <v>142</v>
      </c>
      <c r="E67" s="81" t="s">
        <v>123</v>
      </c>
      <c r="G67" s="81" t="s">
        <v>123</v>
      </c>
      <c r="I67" s="81" t="s">
        <v>123</v>
      </c>
      <c r="J67" s="115" t="s">
        <v>20</v>
      </c>
      <c r="L67"/>
      <c r="M67"/>
      <c r="N67"/>
      <c r="O67"/>
      <c r="P67"/>
      <c r="Q67"/>
      <c r="R67"/>
      <c r="S67"/>
      <c r="T67"/>
      <c r="U67"/>
      <c r="V67"/>
    </row>
    <row r="68" spans="1:22" ht="14.4">
      <c r="A68" s="128"/>
      <c r="B68" s="127"/>
      <c r="C68" s="56"/>
      <c r="D68" s="56"/>
      <c r="E68" s="57"/>
      <c r="G68" s="54"/>
      <c r="I68" s="117">
        <f>IFERROR(ROUND((E68+G68)/2,2),0)</f>
        <v>0</v>
      </c>
      <c r="J68" s="118">
        <f>IFERROR(IF(AND(I68&lt;200,ROUND(((200-I68)/200)*(1*I68)&gt;0,3)),ROUND(((200-I68)/200)*(1*I68),3),0),0)</f>
        <v>0</v>
      </c>
      <c r="L68"/>
      <c r="M68"/>
      <c r="N68"/>
      <c r="O68"/>
      <c r="P68"/>
      <c r="Q68"/>
      <c r="R68"/>
      <c r="S68"/>
      <c r="T68"/>
      <c r="U68"/>
      <c r="V68"/>
    </row>
    <row r="69" spans="1:22" ht="14.4" customHeight="1">
      <c r="A69" s="128"/>
      <c r="B69" s="127"/>
      <c r="C69" s="56"/>
      <c r="D69" s="56"/>
      <c r="E69" s="57"/>
      <c r="G69" s="54"/>
      <c r="I69" s="117">
        <f t="shared" ref="I69:I132" si="1">IFERROR(ROUND((E69+G69)/2,2),0)</f>
        <v>0</v>
      </c>
      <c r="J69" s="118">
        <f t="shared" ref="J69:J132" si="2">IFERROR(IF(AND(I69&lt;200,ROUND(((200-I69)/200)*(1*I69)&gt;0,3)),ROUND(((200-I69)/200)*(1*I69),3),0),0)</f>
        <v>0</v>
      </c>
      <c r="L69"/>
      <c r="M69"/>
      <c r="N69"/>
      <c r="O69"/>
      <c r="P69"/>
      <c r="Q69"/>
      <c r="R69"/>
      <c r="S69"/>
      <c r="T69"/>
      <c r="U69"/>
      <c r="V69"/>
    </row>
    <row r="70" spans="1:22" ht="14.4" customHeight="1">
      <c r="A70" s="128"/>
      <c r="B70" s="127"/>
      <c r="C70" s="56"/>
      <c r="D70" s="56"/>
      <c r="E70" s="57"/>
      <c r="G70" s="54"/>
      <c r="I70" s="117">
        <f t="shared" si="1"/>
        <v>0</v>
      </c>
      <c r="J70" s="118">
        <f t="shared" si="2"/>
        <v>0</v>
      </c>
      <c r="L70"/>
      <c r="M70"/>
      <c r="N70"/>
      <c r="O70"/>
      <c r="P70"/>
      <c r="Q70"/>
      <c r="R70"/>
      <c r="S70"/>
      <c r="T70"/>
      <c r="U70"/>
      <c r="V70"/>
    </row>
    <row r="71" spans="1:22" ht="14.4" customHeight="1">
      <c r="A71" s="128"/>
      <c r="B71" s="127"/>
      <c r="C71" s="56"/>
      <c r="D71" s="56"/>
      <c r="E71" s="57"/>
      <c r="G71" s="54"/>
      <c r="I71" s="117">
        <f t="shared" si="1"/>
        <v>0</v>
      </c>
      <c r="J71" s="118">
        <f t="shared" si="2"/>
        <v>0</v>
      </c>
      <c r="L71"/>
      <c r="M71"/>
      <c r="N71"/>
      <c r="O71"/>
      <c r="P71"/>
      <c r="Q71"/>
      <c r="R71"/>
      <c r="S71"/>
      <c r="T71"/>
      <c r="U71"/>
      <c r="V71"/>
    </row>
    <row r="72" spans="1:22" ht="14.4" customHeight="1">
      <c r="A72" s="128"/>
      <c r="B72" s="127"/>
      <c r="C72" s="56"/>
      <c r="D72" s="56"/>
      <c r="E72" s="57"/>
      <c r="G72" s="54"/>
      <c r="I72" s="117">
        <f t="shared" si="1"/>
        <v>0</v>
      </c>
      <c r="J72" s="118">
        <f t="shared" si="2"/>
        <v>0</v>
      </c>
      <c r="L72"/>
      <c r="M72"/>
      <c r="N72"/>
      <c r="O72"/>
      <c r="P72"/>
      <c r="Q72"/>
      <c r="R72"/>
      <c r="S72"/>
      <c r="T72"/>
      <c r="U72"/>
      <c r="V72"/>
    </row>
    <row r="73" spans="1:22" ht="14.4" customHeight="1">
      <c r="A73" s="128"/>
      <c r="B73" s="127"/>
      <c r="C73" s="56"/>
      <c r="D73" s="56"/>
      <c r="E73" s="57"/>
      <c r="G73" s="54"/>
      <c r="I73" s="117">
        <f t="shared" si="1"/>
        <v>0</v>
      </c>
      <c r="J73" s="118">
        <f t="shared" si="2"/>
        <v>0</v>
      </c>
      <c r="L73"/>
      <c r="M73"/>
      <c r="N73"/>
      <c r="O73"/>
      <c r="P73"/>
      <c r="Q73"/>
      <c r="R73"/>
      <c r="S73"/>
      <c r="T73"/>
      <c r="U73"/>
      <c r="V73"/>
    </row>
    <row r="74" spans="1:22" ht="14.4" customHeight="1">
      <c r="A74" s="128"/>
      <c r="B74" s="127"/>
      <c r="C74" s="56"/>
      <c r="D74" s="56"/>
      <c r="E74" s="57"/>
      <c r="G74" s="54"/>
      <c r="I74" s="117">
        <f t="shared" si="1"/>
        <v>0</v>
      </c>
      <c r="J74" s="118">
        <f t="shared" si="2"/>
        <v>0</v>
      </c>
      <c r="L74"/>
      <c r="M74"/>
      <c r="N74"/>
      <c r="O74"/>
      <c r="P74"/>
      <c r="Q74"/>
      <c r="R74"/>
      <c r="S74"/>
      <c r="T74"/>
      <c r="U74"/>
      <c r="V74"/>
    </row>
    <row r="75" spans="1:22" ht="14.4" customHeight="1">
      <c r="A75" s="128"/>
      <c r="B75" s="127"/>
      <c r="C75" s="56"/>
      <c r="D75" s="56"/>
      <c r="E75" s="57"/>
      <c r="G75" s="54"/>
      <c r="I75" s="117">
        <f t="shared" si="1"/>
        <v>0</v>
      </c>
      <c r="J75" s="118">
        <f t="shared" si="2"/>
        <v>0</v>
      </c>
      <c r="L75"/>
      <c r="M75"/>
      <c r="N75"/>
      <c r="O75"/>
      <c r="P75"/>
      <c r="Q75"/>
      <c r="R75"/>
      <c r="S75"/>
      <c r="T75"/>
      <c r="U75"/>
      <c r="V75"/>
    </row>
    <row r="76" spans="1:22" ht="14.4" customHeight="1">
      <c r="A76" s="128"/>
      <c r="B76" s="127"/>
      <c r="C76" s="56"/>
      <c r="D76" s="56"/>
      <c r="E76" s="57"/>
      <c r="G76" s="54"/>
      <c r="I76" s="117">
        <f t="shared" si="1"/>
        <v>0</v>
      </c>
      <c r="J76" s="118">
        <f t="shared" si="2"/>
        <v>0</v>
      </c>
      <c r="L76"/>
      <c r="M76"/>
      <c r="N76"/>
      <c r="O76"/>
      <c r="P76"/>
      <c r="Q76"/>
      <c r="R76"/>
      <c r="S76"/>
      <c r="T76"/>
      <c r="U76"/>
      <c r="V76"/>
    </row>
    <row r="77" spans="1:22" ht="14.4" customHeight="1">
      <c r="A77" s="128"/>
      <c r="B77" s="127"/>
      <c r="C77" s="56"/>
      <c r="D77" s="56"/>
      <c r="E77" s="57"/>
      <c r="G77" s="54"/>
      <c r="I77" s="117">
        <f t="shared" si="1"/>
        <v>0</v>
      </c>
      <c r="J77" s="118">
        <f t="shared" si="2"/>
        <v>0</v>
      </c>
      <c r="L77"/>
      <c r="M77"/>
      <c r="N77"/>
      <c r="O77"/>
      <c r="P77"/>
      <c r="Q77"/>
      <c r="R77"/>
      <c r="S77"/>
      <c r="T77"/>
      <c r="U77"/>
      <c r="V77"/>
    </row>
    <row r="78" spans="1:22" ht="14.4" customHeight="1">
      <c r="A78" s="128"/>
      <c r="B78" s="127"/>
      <c r="C78" s="56"/>
      <c r="D78" s="56"/>
      <c r="E78" s="57"/>
      <c r="G78" s="54"/>
      <c r="I78" s="117">
        <f t="shared" si="1"/>
        <v>0</v>
      </c>
      <c r="J78" s="118">
        <f t="shared" si="2"/>
        <v>0</v>
      </c>
      <c r="L78"/>
      <c r="M78"/>
      <c r="N78"/>
      <c r="O78"/>
      <c r="P78"/>
      <c r="Q78"/>
      <c r="R78"/>
      <c r="S78"/>
      <c r="T78"/>
      <c r="U78"/>
      <c r="V78"/>
    </row>
    <row r="79" spans="1:22" ht="14.4" customHeight="1">
      <c r="A79" s="128"/>
      <c r="B79" s="127"/>
      <c r="C79" s="56"/>
      <c r="D79" s="56"/>
      <c r="E79" s="57"/>
      <c r="G79" s="54"/>
      <c r="I79" s="117">
        <f t="shared" si="1"/>
        <v>0</v>
      </c>
      <c r="J79" s="118">
        <f t="shared" si="2"/>
        <v>0</v>
      </c>
      <c r="L79"/>
      <c r="M79"/>
      <c r="N79"/>
      <c r="O79"/>
      <c r="P79"/>
      <c r="Q79"/>
      <c r="R79"/>
      <c r="S79"/>
      <c r="T79"/>
      <c r="U79"/>
      <c r="V79"/>
    </row>
    <row r="80" spans="1:22" ht="14.4" customHeight="1">
      <c r="A80" s="128"/>
      <c r="B80" s="127"/>
      <c r="C80" s="56"/>
      <c r="D80" s="56"/>
      <c r="E80" s="57"/>
      <c r="G80" s="54"/>
      <c r="I80" s="117">
        <f t="shared" si="1"/>
        <v>0</v>
      </c>
      <c r="J80" s="118">
        <f t="shared" si="2"/>
        <v>0</v>
      </c>
      <c r="L80"/>
      <c r="M80"/>
      <c r="N80"/>
      <c r="O80"/>
      <c r="P80"/>
      <c r="Q80"/>
      <c r="R80"/>
      <c r="S80"/>
      <c r="T80"/>
      <c r="U80"/>
      <c r="V80"/>
    </row>
    <row r="81" spans="1:22" ht="14.4" customHeight="1">
      <c r="A81" s="128"/>
      <c r="B81" s="127"/>
      <c r="C81" s="56"/>
      <c r="D81" s="56"/>
      <c r="E81" s="57"/>
      <c r="G81" s="54"/>
      <c r="I81" s="117">
        <f t="shared" si="1"/>
        <v>0</v>
      </c>
      <c r="J81" s="118">
        <f t="shared" si="2"/>
        <v>0</v>
      </c>
      <c r="L81"/>
      <c r="M81"/>
      <c r="N81"/>
      <c r="O81"/>
      <c r="P81"/>
      <c r="Q81"/>
      <c r="R81"/>
      <c r="S81"/>
      <c r="T81"/>
      <c r="U81"/>
      <c r="V81"/>
    </row>
    <row r="82" spans="1:22" ht="14.4" customHeight="1">
      <c r="A82" s="128"/>
      <c r="B82" s="127"/>
      <c r="C82" s="56"/>
      <c r="D82" s="56"/>
      <c r="E82" s="57"/>
      <c r="G82" s="54"/>
      <c r="I82" s="117">
        <f t="shared" si="1"/>
        <v>0</v>
      </c>
      <c r="J82" s="118">
        <f t="shared" si="2"/>
        <v>0</v>
      </c>
      <c r="L82"/>
      <c r="M82"/>
      <c r="N82"/>
      <c r="O82"/>
      <c r="P82"/>
      <c r="Q82"/>
      <c r="R82"/>
      <c r="S82"/>
      <c r="T82"/>
      <c r="U82"/>
      <c r="V82"/>
    </row>
    <row r="83" spans="1:22" ht="14.4" customHeight="1">
      <c r="A83" s="128"/>
      <c r="B83" s="127"/>
      <c r="C83" s="56"/>
      <c r="D83" s="56"/>
      <c r="E83" s="57"/>
      <c r="G83" s="54"/>
      <c r="I83" s="117">
        <f t="shared" si="1"/>
        <v>0</v>
      </c>
      <c r="J83" s="118">
        <f t="shared" si="2"/>
        <v>0</v>
      </c>
      <c r="L83"/>
      <c r="M83"/>
      <c r="N83"/>
      <c r="O83"/>
      <c r="P83"/>
      <c r="Q83"/>
      <c r="R83"/>
      <c r="S83"/>
      <c r="T83"/>
      <c r="U83"/>
      <c r="V83"/>
    </row>
    <row r="84" spans="1:22" ht="14.4" customHeight="1">
      <c r="A84" s="128"/>
      <c r="B84" s="127"/>
      <c r="C84" s="56"/>
      <c r="D84" s="56"/>
      <c r="E84" s="57"/>
      <c r="G84" s="54"/>
      <c r="I84" s="117">
        <f t="shared" si="1"/>
        <v>0</v>
      </c>
      <c r="J84" s="118">
        <f t="shared" si="2"/>
        <v>0</v>
      </c>
      <c r="L84"/>
      <c r="M84"/>
      <c r="N84"/>
      <c r="O84"/>
      <c r="P84"/>
      <c r="Q84"/>
      <c r="R84"/>
      <c r="S84"/>
      <c r="T84"/>
      <c r="U84"/>
      <c r="V84"/>
    </row>
    <row r="85" spans="1:22" ht="14.4" customHeight="1">
      <c r="A85" s="128"/>
      <c r="B85" s="127"/>
      <c r="C85" s="56"/>
      <c r="D85" s="56"/>
      <c r="E85" s="57"/>
      <c r="G85" s="54"/>
      <c r="I85" s="117">
        <f t="shared" si="1"/>
        <v>0</v>
      </c>
      <c r="J85" s="118">
        <f t="shared" si="2"/>
        <v>0</v>
      </c>
      <c r="L85"/>
      <c r="M85"/>
      <c r="N85"/>
      <c r="O85"/>
      <c r="P85"/>
      <c r="Q85"/>
      <c r="R85"/>
      <c r="S85"/>
      <c r="T85"/>
      <c r="U85"/>
      <c r="V85"/>
    </row>
    <row r="86" spans="1:22" ht="14.4" customHeight="1">
      <c r="A86" s="128"/>
      <c r="B86" s="127"/>
      <c r="C86" s="56"/>
      <c r="D86" s="56"/>
      <c r="E86" s="57"/>
      <c r="G86" s="54"/>
      <c r="I86" s="117">
        <f t="shared" si="1"/>
        <v>0</v>
      </c>
      <c r="J86" s="118">
        <f t="shared" si="2"/>
        <v>0</v>
      </c>
      <c r="L86"/>
      <c r="M86"/>
      <c r="N86"/>
      <c r="O86"/>
      <c r="P86"/>
      <c r="Q86"/>
      <c r="R86"/>
      <c r="S86"/>
      <c r="T86"/>
      <c r="U86"/>
      <c r="V86"/>
    </row>
    <row r="87" spans="1:22" ht="14.4" customHeight="1">
      <c r="A87" s="128"/>
      <c r="B87" s="127"/>
      <c r="C87" s="56"/>
      <c r="D87" s="56"/>
      <c r="E87" s="57"/>
      <c r="G87" s="54"/>
      <c r="I87" s="117">
        <f t="shared" si="1"/>
        <v>0</v>
      </c>
      <c r="J87" s="118">
        <f t="shared" si="2"/>
        <v>0</v>
      </c>
      <c r="L87"/>
      <c r="M87"/>
      <c r="N87"/>
      <c r="O87"/>
      <c r="P87"/>
      <c r="Q87"/>
      <c r="R87"/>
      <c r="S87"/>
      <c r="T87"/>
      <c r="U87"/>
      <c r="V87"/>
    </row>
    <row r="88" spans="1:22" ht="14.4" customHeight="1">
      <c r="A88" s="128"/>
      <c r="B88" s="127"/>
      <c r="C88" s="56"/>
      <c r="D88" s="56"/>
      <c r="E88" s="57"/>
      <c r="G88" s="54"/>
      <c r="I88" s="117">
        <f t="shared" si="1"/>
        <v>0</v>
      </c>
      <c r="J88" s="118">
        <f t="shared" si="2"/>
        <v>0</v>
      </c>
      <c r="L88"/>
      <c r="M88"/>
      <c r="N88"/>
      <c r="O88"/>
      <c r="P88"/>
      <c r="Q88"/>
      <c r="R88"/>
      <c r="S88"/>
      <c r="T88"/>
      <c r="U88"/>
      <c r="V88"/>
    </row>
    <row r="89" spans="1:22" ht="14.4" customHeight="1">
      <c r="A89" s="128"/>
      <c r="B89" s="127"/>
      <c r="C89" s="56"/>
      <c r="D89" s="56"/>
      <c r="E89" s="57"/>
      <c r="G89" s="54"/>
      <c r="I89" s="117">
        <f t="shared" si="1"/>
        <v>0</v>
      </c>
      <c r="J89" s="118">
        <f t="shared" si="2"/>
        <v>0</v>
      </c>
      <c r="L89"/>
      <c r="M89"/>
      <c r="N89"/>
      <c r="O89"/>
      <c r="P89"/>
      <c r="Q89"/>
      <c r="R89"/>
      <c r="S89"/>
      <c r="T89"/>
      <c r="U89"/>
      <c r="V89"/>
    </row>
    <row r="90" spans="1:22" ht="14.4" customHeight="1">
      <c r="A90" s="128"/>
      <c r="B90" s="127"/>
      <c r="C90" s="56"/>
      <c r="D90" s="56"/>
      <c r="E90" s="57"/>
      <c r="G90" s="54"/>
      <c r="I90" s="117">
        <f t="shared" si="1"/>
        <v>0</v>
      </c>
      <c r="J90" s="118">
        <f t="shared" si="2"/>
        <v>0</v>
      </c>
      <c r="L90"/>
      <c r="M90"/>
      <c r="N90"/>
      <c r="O90"/>
      <c r="P90"/>
      <c r="Q90"/>
      <c r="R90"/>
      <c r="S90"/>
      <c r="T90"/>
      <c r="U90"/>
      <c r="V90"/>
    </row>
    <row r="91" spans="1:22" ht="14.4" customHeight="1">
      <c r="A91" s="128"/>
      <c r="B91" s="127"/>
      <c r="C91" s="56"/>
      <c r="D91" s="56"/>
      <c r="E91" s="57"/>
      <c r="G91" s="54"/>
      <c r="I91" s="117">
        <f t="shared" si="1"/>
        <v>0</v>
      </c>
      <c r="J91" s="118">
        <f t="shared" si="2"/>
        <v>0</v>
      </c>
      <c r="L91"/>
      <c r="M91"/>
      <c r="N91"/>
      <c r="O91"/>
      <c r="P91"/>
      <c r="Q91"/>
      <c r="R91"/>
      <c r="S91"/>
      <c r="T91"/>
      <c r="U91"/>
      <c r="V91"/>
    </row>
    <row r="92" spans="1:22" ht="14.4" customHeight="1">
      <c r="A92" s="128"/>
      <c r="B92" s="127"/>
      <c r="C92" s="56"/>
      <c r="D92" s="56"/>
      <c r="E92" s="57"/>
      <c r="G92" s="54"/>
      <c r="I92" s="117">
        <f t="shared" si="1"/>
        <v>0</v>
      </c>
      <c r="J92" s="118">
        <f t="shared" si="2"/>
        <v>0</v>
      </c>
      <c r="L92"/>
      <c r="M92"/>
      <c r="N92"/>
      <c r="O92"/>
      <c r="P92"/>
      <c r="Q92"/>
      <c r="R92"/>
      <c r="S92"/>
      <c r="T92"/>
      <c r="U92"/>
      <c r="V92"/>
    </row>
    <row r="93" spans="1:22" ht="14.4" customHeight="1">
      <c r="A93" s="128"/>
      <c r="B93" s="127"/>
      <c r="C93" s="56"/>
      <c r="D93" s="56"/>
      <c r="E93" s="57"/>
      <c r="G93" s="54"/>
      <c r="I93" s="117">
        <f t="shared" si="1"/>
        <v>0</v>
      </c>
      <c r="J93" s="118">
        <f t="shared" si="2"/>
        <v>0</v>
      </c>
      <c r="L93"/>
      <c r="M93"/>
      <c r="N93"/>
      <c r="O93"/>
      <c r="P93"/>
      <c r="Q93"/>
      <c r="R93"/>
      <c r="S93"/>
      <c r="T93"/>
      <c r="U93"/>
      <c r="V93"/>
    </row>
    <row r="94" spans="1:22" ht="14.4" customHeight="1">
      <c r="A94" s="128"/>
      <c r="B94" s="127"/>
      <c r="C94" s="56"/>
      <c r="D94" s="56"/>
      <c r="E94" s="57"/>
      <c r="G94" s="54"/>
      <c r="I94" s="117">
        <f t="shared" si="1"/>
        <v>0</v>
      </c>
      <c r="J94" s="118">
        <f t="shared" si="2"/>
        <v>0</v>
      </c>
      <c r="L94"/>
      <c r="M94"/>
      <c r="N94"/>
      <c r="O94"/>
      <c r="P94"/>
      <c r="Q94"/>
      <c r="R94"/>
      <c r="S94"/>
      <c r="T94"/>
      <c r="U94"/>
      <c r="V94"/>
    </row>
    <row r="95" spans="1:22" ht="14.4" customHeight="1">
      <c r="A95" s="128"/>
      <c r="B95" s="127"/>
      <c r="C95" s="56"/>
      <c r="D95" s="56"/>
      <c r="E95" s="57"/>
      <c r="G95" s="54"/>
      <c r="I95" s="117">
        <f t="shared" si="1"/>
        <v>0</v>
      </c>
      <c r="J95" s="118">
        <f t="shared" si="2"/>
        <v>0</v>
      </c>
      <c r="L95"/>
      <c r="M95"/>
      <c r="N95"/>
      <c r="O95"/>
      <c r="P95"/>
      <c r="Q95"/>
      <c r="R95"/>
      <c r="S95"/>
      <c r="T95"/>
      <c r="U95"/>
      <c r="V95"/>
    </row>
    <row r="96" spans="1:22" ht="14.4" customHeight="1">
      <c r="A96" s="128"/>
      <c r="B96" s="127"/>
      <c r="C96" s="56"/>
      <c r="D96" s="56"/>
      <c r="E96" s="57"/>
      <c r="G96" s="54"/>
      <c r="I96" s="117">
        <f t="shared" si="1"/>
        <v>0</v>
      </c>
      <c r="J96" s="118">
        <f t="shared" si="2"/>
        <v>0</v>
      </c>
      <c r="L96"/>
      <c r="M96"/>
      <c r="N96"/>
      <c r="O96"/>
      <c r="P96"/>
      <c r="Q96"/>
      <c r="R96"/>
      <c r="S96"/>
      <c r="T96"/>
      <c r="U96"/>
      <c r="V96"/>
    </row>
    <row r="97" spans="1:22" ht="14.4" customHeight="1">
      <c r="A97" s="128"/>
      <c r="B97" s="127"/>
      <c r="C97" s="56"/>
      <c r="D97" s="56"/>
      <c r="E97" s="57"/>
      <c r="G97" s="54"/>
      <c r="I97" s="117">
        <f t="shared" si="1"/>
        <v>0</v>
      </c>
      <c r="J97" s="118">
        <f t="shared" si="2"/>
        <v>0</v>
      </c>
      <c r="L97"/>
      <c r="M97"/>
      <c r="N97"/>
      <c r="O97"/>
      <c r="P97"/>
      <c r="Q97"/>
      <c r="R97"/>
      <c r="S97"/>
      <c r="T97"/>
      <c r="U97"/>
      <c r="V97"/>
    </row>
    <row r="98" spans="1:22" ht="14.4" customHeight="1">
      <c r="A98" s="128"/>
      <c r="B98" s="127"/>
      <c r="C98" s="56"/>
      <c r="D98" s="56"/>
      <c r="E98" s="57"/>
      <c r="G98" s="54"/>
      <c r="I98" s="117">
        <f t="shared" si="1"/>
        <v>0</v>
      </c>
      <c r="J98" s="118">
        <f t="shared" si="2"/>
        <v>0</v>
      </c>
      <c r="L98"/>
      <c r="M98"/>
      <c r="N98"/>
      <c r="O98"/>
      <c r="P98"/>
      <c r="Q98"/>
      <c r="R98"/>
      <c r="S98"/>
      <c r="T98"/>
      <c r="U98"/>
      <c r="V98"/>
    </row>
    <row r="99" spans="1:22" ht="14.4" customHeight="1">
      <c r="A99" s="128"/>
      <c r="B99" s="127"/>
      <c r="C99" s="56"/>
      <c r="D99" s="56"/>
      <c r="E99" s="57"/>
      <c r="G99" s="54"/>
      <c r="I99" s="117">
        <f t="shared" si="1"/>
        <v>0</v>
      </c>
      <c r="J99" s="118">
        <f t="shared" si="2"/>
        <v>0</v>
      </c>
      <c r="L99"/>
      <c r="M99"/>
      <c r="N99"/>
      <c r="O99"/>
      <c r="P99"/>
      <c r="Q99"/>
      <c r="R99"/>
      <c r="S99"/>
      <c r="T99"/>
      <c r="U99"/>
      <c r="V99"/>
    </row>
    <row r="100" spans="1:22" ht="14.4" customHeight="1">
      <c r="A100" s="128"/>
      <c r="B100" s="127"/>
      <c r="C100" s="56"/>
      <c r="D100" s="56"/>
      <c r="E100" s="57"/>
      <c r="G100" s="54"/>
      <c r="I100" s="117">
        <f t="shared" si="1"/>
        <v>0</v>
      </c>
      <c r="J100" s="118">
        <f t="shared" si="2"/>
        <v>0</v>
      </c>
      <c r="L100"/>
      <c r="M100"/>
      <c r="N100"/>
      <c r="O100"/>
      <c r="P100"/>
      <c r="Q100"/>
      <c r="R100"/>
      <c r="S100"/>
      <c r="T100"/>
      <c r="U100"/>
      <c r="V100"/>
    </row>
    <row r="101" spans="1:22" ht="14.4" customHeight="1">
      <c r="A101" s="128"/>
      <c r="B101" s="127"/>
      <c r="C101" s="56"/>
      <c r="D101" s="56"/>
      <c r="E101" s="57"/>
      <c r="G101" s="54"/>
      <c r="I101" s="117">
        <f t="shared" si="1"/>
        <v>0</v>
      </c>
      <c r="J101" s="118">
        <f t="shared" si="2"/>
        <v>0</v>
      </c>
      <c r="L101"/>
      <c r="M101"/>
      <c r="N101"/>
      <c r="O101"/>
      <c r="P101"/>
      <c r="Q101"/>
      <c r="R101"/>
      <c r="S101"/>
      <c r="T101"/>
      <c r="U101"/>
      <c r="V101"/>
    </row>
    <row r="102" spans="1:22" ht="14.4" customHeight="1">
      <c r="A102" s="128"/>
      <c r="B102" s="127"/>
      <c r="C102" s="56"/>
      <c r="D102" s="56"/>
      <c r="E102" s="57"/>
      <c r="G102" s="54"/>
      <c r="I102" s="117">
        <f t="shared" si="1"/>
        <v>0</v>
      </c>
      <c r="J102" s="118">
        <f t="shared" si="2"/>
        <v>0</v>
      </c>
      <c r="L102"/>
      <c r="M102"/>
      <c r="N102"/>
      <c r="O102"/>
      <c r="P102"/>
      <c r="Q102"/>
      <c r="R102"/>
      <c r="S102"/>
      <c r="T102"/>
      <c r="U102"/>
      <c r="V102"/>
    </row>
    <row r="103" spans="1:22" ht="14.4" customHeight="1">
      <c r="A103" s="128"/>
      <c r="B103" s="127"/>
      <c r="C103" s="56"/>
      <c r="D103" s="56"/>
      <c r="E103" s="57"/>
      <c r="G103" s="54"/>
      <c r="I103" s="117">
        <f t="shared" si="1"/>
        <v>0</v>
      </c>
      <c r="J103" s="118">
        <f t="shared" si="2"/>
        <v>0</v>
      </c>
      <c r="L103"/>
      <c r="M103"/>
      <c r="N103"/>
      <c r="O103"/>
      <c r="P103"/>
      <c r="Q103"/>
      <c r="R103"/>
      <c r="S103"/>
      <c r="T103"/>
      <c r="U103"/>
      <c r="V103"/>
    </row>
    <row r="104" spans="1:22" ht="14.4" customHeight="1">
      <c r="A104" s="128"/>
      <c r="B104" s="127"/>
      <c r="C104" s="56"/>
      <c r="D104" s="56"/>
      <c r="E104" s="57"/>
      <c r="G104" s="54"/>
      <c r="I104" s="117">
        <f t="shared" si="1"/>
        <v>0</v>
      </c>
      <c r="J104" s="118">
        <f t="shared" si="2"/>
        <v>0</v>
      </c>
      <c r="L104"/>
      <c r="M104"/>
      <c r="N104"/>
      <c r="O104"/>
      <c r="P104"/>
      <c r="Q104"/>
      <c r="R104"/>
      <c r="S104"/>
      <c r="T104"/>
      <c r="U104"/>
      <c r="V104"/>
    </row>
    <row r="105" spans="1:22" ht="14.4" customHeight="1">
      <c r="A105" s="128"/>
      <c r="B105" s="127"/>
      <c r="C105" s="56"/>
      <c r="D105" s="56"/>
      <c r="E105" s="57"/>
      <c r="G105" s="54"/>
      <c r="I105" s="117">
        <f t="shared" si="1"/>
        <v>0</v>
      </c>
      <c r="J105" s="118">
        <f t="shared" si="2"/>
        <v>0</v>
      </c>
      <c r="L105"/>
      <c r="M105"/>
      <c r="N105"/>
      <c r="O105"/>
      <c r="P105"/>
      <c r="Q105"/>
      <c r="R105"/>
      <c r="S105"/>
      <c r="T105"/>
      <c r="U105"/>
      <c r="V105"/>
    </row>
    <row r="106" spans="1:22" ht="14.4" customHeight="1">
      <c r="A106" s="128"/>
      <c r="B106" s="127"/>
      <c r="C106" s="56"/>
      <c r="D106" s="56"/>
      <c r="E106" s="57"/>
      <c r="G106" s="54"/>
      <c r="I106" s="117">
        <f t="shared" si="1"/>
        <v>0</v>
      </c>
      <c r="J106" s="118">
        <f t="shared" si="2"/>
        <v>0</v>
      </c>
      <c r="L106"/>
      <c r="M106"/>
      <c r="N106"/>
      <c r="O106"/>
      <c r="P106"/>
      <c r="Q106"/>
      <c r="R106"/>
      <c r="S106"/>
      <c r="T106"/>
      <c r="U106"/>
      <c r="V106"/>
    </row>
    <row r="107" spans="1:22" ht="14.4" customHeight="1">
      <c r="A107" s="128"/>
      <c r="B107" s="127"/>
      <c r="C107" s="56"/>
      <c r="D107" s="56"/>
      <c r="E107" s="57"/>
      <c r="G107" s="54"/>
      <c r="I107" s="117">
        <f t="shared" si="1"/>
        <v>0</v>
      </c>
      <c r="J107" s="118">
        <f t="shared" si="2"/>
        <v>0</v>
      </c>
      <c r="L107"/>
      <c r="M107"/>
      <c r="N107"/>
      <c r="O107"/>
      <c r="P107"/>
      <c r="Q107"/>
      <c r="R107"/>
      <c r="S107"/>
      <c r="T107"/>
      <c r="U107"/>
      <c r="V107"/>
    </row>
    <row r="108" spans="1:22" ht="14.4" customHeight="1">
      <c r="A108" s="128"/>
      <c r="B108" s="127"/>
      <c r="C108" s="56"/>
      <c r="D108" s="56"/>
      <c r="E108" s="57"/>
      <c r="G108" s="54"/>
      <c r="I108" s="117">
        <f t="shared" si="1"/>
        <v>0</v>
      </c>
      <c r="J108" s="118">
        <f t="shared" si="2"/>
        <v>0</v>
      </c>
      <c r="L108"/>
      <c r="M108"/>
      <c r="N108"/>
      <c r="O108"/>
      <c r="P108"/>
      <c r="Q108"/>
      <c r="R108"/>
      <c r="S108"/>
      <c r="T108"/>
      <c r="U108"/>
      <c r="V108"/>
    </row>
    <row r="109" spans="1:22" ht="14.4" customHeight="1">
      <c r="A109" s="128"/>
      <c r="B109" s="127"/>
      <c r="C109" s="56"/>
      <c r="D109" s="56"/>
      <c r="E109" s="57"/>
      <c r="G109" s="54"/>
      <c r="I109" s="117">
        <f t="shared" si="1"/>
        <v>0</v>
      </c>
      <c r="J109" s="118">
        <f t="shared" si="2"/>
        <v>0</v>
      </c>
      <c r="L109"/>
      <c r="M109"/>
      <c r="N109"/>
      <c r="O109"/>
      <c r="P109"/>
      <c r="Q109"/>
      <c r="R109"/>
      <c r="S109"/>
      <c r="T109"/>
      <c r="U109"/>
      <c r="V109"/>
    </row>
    <row r="110" spans="1:22" ht="14.4" customHeight="1">
      <c r="A110" s="128"/>
      <c r="B110" s="127"/>
      <c r="C110" s="56"/>
      <c r="D110" s="56"/>
      <c r="E110" s="57"/>
      <c r="G110" s="54"/>
      <c r="I110" s="117">
        <f t="shared" si="1"/>
        <v>0</v>
      </c>
      <c r="J110" s="118">
        <f t="shared" si="2"/>
        <v>0</v>
      </c>
      <c r="L110"/>
      <c r="M110"/>
      <c r="N110"/>
      <c r="O110"/>
      <c r="P110"/>
      <c r="Q110"/>
      <c r="R110"/>
      <c r="S110"/>
      <c r="T110"/>
      <c r="U110"/>
      <c r="V110"/>
    </row>
    <row r="111" spans="1:22" ht="14.4" customHeight="1">
      <c r="A111" s="128"/>
      <c r="B111" s="127"/>
      <c r="C111" s="56"/>
      <c r="D111" s="56"/>
      <c r="E111" s="57"/>
      <c r="G111" s="54"/>
      <c r="I111" s="117">
        <f t="shared" si="1"/>
        <v>0</v>
      </c>
      <c r="J111" s="118">
        <f t="shared" si="2"/>
        <v>0</v>
      </c>
      <c r="L111"/>
      <c r="M111"/>
      <c r="N111"/>
      <c r="O111"/>
      <c r="P111"/>
      <c r="Q111"/>
      <c r="R111"/>
      <c r="S111"/>
      <c r="T111"/>
      <c r="U111"/>
      <c r="V111"/>
    </row>
    <row r="112" spans="1:22" ht="14.4" customHeight="1">
      <c r="A112" s="128"/>
      <c r="B112" s="127"/>
      <c r="C112" s="56"/>
      <c r="D112" s="56"/>
      <c r="E112" s="57"/>
      <c r="G112" s="54"/>
      <c r="I112" s="117">
        <f t="shared" si="1"/>
        <v>0</v>
      </c>
      <c r="J112" s="118">
        <f t="shared" si="2"/>
        <v>0</v>
      </c>
      <c r="L112"/>
      <c r="M112"/>
      <c r="N112"/>
      <c r="O112"/>
      <c r="P112"/>
      <c r="Q112"/>
      <c r="R112"/>
      <c r="S112"/>
      <c r="T112"/>
      <c r="U112"/>
      <c r="V112"/>
    </row>
    <row r="113" spans="1:22" ht="14.4" customHeight="1">
      <c r="A113" s="128"/>
      <c r="B113" s="127"/>
      <c r="C113" s="56"/>
      <c r="D113" s="56"/>
      <c r="E113" s="57"/>
      <c r="G113" s="54"/>
      <c r="I113" s="117">
        <f t="shared" si="1"/>
        <v>0</v>
      </c>
      <c r="J113" s="118">
        <f t="shared" si="2"/>
        <v>0</v>
      </c>
      <c r="L113"/>
      <c r="M113"/>
      <c r="N113"/>
      <c r="O113"/>
      <c r="P113"/>
      <c r="Q113"/>
      <c r="R113"/>
      <c r="S113"/>
      <c r="T113"/>
      <c r="U113"/>
      <c r="V113"/>
    </row>
    <row r="114" spans="1:22" ht="14.4" customHeight="1">
      <c r="A114" s="128"/>
      <c r="B114" s="127"/>
      <c r="C114" s="56"/>
      <c r="D114" s="56"/>
      <c r="E114" s="57"/>
      <c r="G114" s="54"/>
      <c r="I114" s="117">
        <f t="shared" si="1"/>
        <v>0</v>
      </c>
      <c r="J114" s="118">
        <f t="shared" si="2"/>
        <v>0</v>
      </c>
      <c r="L114"/>
      <c r="M114"/>
      <c r="N114"/>
      <c r="O114"/>
      <c r="P114"/>
      <c r="Q114"/>
      <c r="R114"/>
      <c r="S114"/>
      <c r="T114"/>
      <c r="U114"/>
      <c r="V114"/>
    </row>
    <row r="115" spans="1:22" ht="14.4" customHeight="1">
      <c r="A115" s="128"/>
      <c r="B115" s="127"/>
      <c r="C115" s="56"/>
      <c r="D115" s="56"/>
      <c r="E115" s="57"/>
      <c r="G115" s="54"/>
      <c r="I115" s="117">
        <f t="shared" si="1"/>
        <v>0</v>
      </c>
      <c r="J115" s="118">
        <f t="shared" si="2"/>
        <v>0</v>
      </c>
      <c r="L115"/>
      <c r="M115"/>
      <c r="N115"/>
      <c r="O115"/>
      <c r="P115"/>
      <c r="Q115"/>
      <c r="R115"/>
      <c r="S115"/>
      <c r="T115"/>
      <c r="U115"/>
      <c r="V115"/>
    </row>
    <row r="116" spans="1:22" ht="14.4" customHeight="1">
      <c r="A116" s="128"/>
      <c r="B116" s="127"/>
      <c r="C116" s="56"/>
      <c r="D116" s="56"/>
      <c r="E116" s="57"/>
      <c r="G116" s="54"/>
      <c r="I116" s="117">
        <f t="shared" si="1"/>
        <v>0</v>
      </c>
      <c r="J116" s="118">
        <f t="shared" si="2"/>
        <v>0</v>
      </c>
      <c r="L116"/>
      <c r="M116"/>
      <c r="N116"/>
      <c r="O116"/>
      <c r="P116"/>
      <c r="Q116"/>
      <c r="R116"/>
      <c r="S116"/>
      <c r="T116"/>
      <c r="U116"/>
      <c r="V116"/>
    </row>
    <row r="117" spans="1:22" ht="14.4" customHeight="1">
      <c r="A117" s="128"/>
      <c r="B117" s="127"/>
      <c r="C117" s="56"/>
      <c r="D117" s="56"/>
      <c r="E117" s="57"/>
      <c r="G117" s="54"/>
      <c r="I117" s="117">
        <f t="shared" si="1"/>
        <v>0</v>
      </c>
      <c r="J117" s="118">
        <f t="shared" si="2"/>
        <v>0</v>
      </c>
      <c r="L117"/>
      <c r="M117"/>
      <c r="N117"/>
      <c r="O117"/>
      <c r="P117"/>
      <c r="Q117"/>
      <c r="R117"/>
      <c r="S117"/>
      <c r="T117"/>
      <c r="U117"/>
      <c r="V117"/>
    </row>
    <row r="118" spans="1:22" ht="14.4" customHeight="1">
      <c r="A118" s="128"/>
      <c r="B118" s="127"/>
      <c r="C118" s="56"/>
      <c r="D118" s="56"/>
      <c r="E118" s="57"/>
      <c r="G118" s="54"/>
      <c r="I118" s="117">
        <f t="shared" si="1"/>
        <v>0</v>
      </c>
      <c r="J118" s="118">
        <f t="shared" si="2"/>
        <v>0</v>
      </c>
      <c r="L118"/>
      <c r="M118"/>
      <c r="N118"/>
      <c r="O118"/>
      <c r="P118"/>
      <c r="Q118"/>
      <c r="R118"/>
      <c r="S118"/>
      <c r="T118"/>
      <c r="U118"/>
      <c r="V118"/>
    </row>
    <row r="119" spans="1:22" ht="14.4" customHeight="1">
      <c r="A119" s="128"/>
      <c r="B119" s="127"/>
      <c r="C119" s="56"/>
      <c r="D119" s="56"/>
      <c r="E119" s="57"/>
      <c r="G119" s="54"/>
      <c r="I119" s="117">
        <f t="shared" si="1"/>
        <v>0</v>
      </c>
      <c r="J119" s="118">
        <f t="shared" si="2"/>
        <v>0</v>
      </c>
      <c r="L119"/>
      <c r="M119"/>
      <c r="N119"/>
      <c r="O119"/>
      <c r="P119"/>
      <c r="Q119"/>
      <c r="R119"/>
      <c r="S119"/>
      <c r="T119"/>
      <c r="U119"/>
      <c r="V119"/>
    </row>
    <row r="120" spans="1:22" ht="14.4" customHeight="1">
      <c r="A120" s="128"/>
      <c r="B120" s="127"/>
      <c r="C120" s="56"/>
      <c r="D120" s="56"/>
      <c r="E120" s="57"/>
      <c r="G120" s="54"/>
      <c r="I120" s="117">
        <f t="shared" si="1"/>
        <v>0</v>
      </c>
      <c r="J120" s="118">
        <f t="shared" si="2"/>
        <v>0</v>
      </c>
      <c r="L120"/>
      <c r="M120"/>
      <c r="N120"/>
      <c r="O120"/>
      <c r="P120"/>
      <c r="Q120"/>
      <c r="R120"/>
      <c r="S120"/>
      <c r="T120"/>
      <c r="U120"/>
      <c r="V120"/>
    </row>
    <row r="121" spans="1:22" ht="14.4" customHeight="1">
      <c r="A121" s="128"/>
      <c r="B121" s="127"/>
      <c r="C121" s="56"/>
      <c r="D121" s="56"/>
      <c r="E121" s="57"/>
      <c r="G121" s="54"/>
      <c r="I121" s="117">
        <f t="shared" si="1"/>
        <v>0</v>
      </c>
      <c r="J121" s="118">
        <f t="shared" si="2"/>
        <v>0</v>
      </c>
      <c r="L121"/>
      <c r="M121"/>
      <c r="N121"/>
      <c r="O121"/>
      <c r="P121"/>
      <c r="Q121"/>
      <c r="R121"/>
      <c r="S121"/>
      <c r="T121"/>
      <c r="U121"/>
      <c r="V121"/>
    </row>
    <row r="122" spans="1:22" ht="14.4" customHeight="1">
      <c r="A122" s="128"/>
      <c r="B122" s="127"/>
      <c r="C122" s="56"/>
      <c r="D122" s="56"/>
      <c r="E122" s="57"/>
      <c r="G122" s="54"/>
      <c r="I122" s="117">
        <f t="shared" si="1"/>
        <v>0</v>
      </c>
      <c r="J122" s="118">
        <f t="shared" si="2"/>
        <v>0</v>
      </c>
      <c r="L122"/>
      <c r="M122"/>
      <c r="N122"/>
      <c r="O122"/>
      <c r="P122"/>
      <c r="Q122"/>
      <c r="R122"/>
      <c r="S122"/>
      <c r="T122"/>
      <c r="U122"/>
      <c r="V122"/>
    </row>
    <row r="123" spans="1:22" ht="14.4" customHeight="1">
      <c r="A123" s="128"/>
      <c r="B123" s="127"/>
      <c r="C123" s="56"/>
      <c r="D123" s="56"/>
      <c r="E123" s="57"/>
      <c r="G123" s="54"/>
      <c r="I123" s="117">
        <f t="shared" si="1"/>
        <v>0</v>
      </c>
      <c r="J123" s="118">
        <f t="shared" si="2"/>
        <v>0</v>
      </c>
      <c r="L123"/>
      <c r="M123"/>
      <c r="N123"/>
      <c r="O123"/>
      <c r="P123"/>
      <c r="Q123"/>
      <c r="R123"/>
      <c r="S123"/>
      <c r="T123"/>
      <c r="U123"/>
      <c r="V123"/>
    </row>
    <row r="124" spans="1:22" ht="14.4" customHeight="1">
      <c r="A124" s="128"/>
      <c r="B124" s="127"/>
      <c r="C124" s="56"/>
      <c r="D124" s="56"/>
      <c r="E124" s="57"/>
      <c r="G124" s="54"/>
      <c r="I124" s="117">
        <f t="shared" si="1"/>
        <v>0</v>
      </c>
      <c r="J124" s="118">
        <f t="shared" si="2"/>
        <v>0</v>
      </c>
      <c r="L124"/>
      <c r="M124"/>
      <c r="N124"/>
      <c r="O124"/>
      <c r="P124"/>
      <c r="Q124"/>
      <c r="R124"/>
      <c r="S124"/>
      <c r="T124"/>
      <c r="U124"/>
      <c r="V124"/>
    </row>
    <row r="125" spans="1:22" ht="14.4" customHeight="1">
      <c r="A125" s="128"/>
      <c r="B125" s="127"/>
      <c r="C125" s="56"/>
      <c r="D125" s="56"/>
      <c r="E125" s="57"/>
      <c r="G125" s="54"/>
      <c r="I125" s="117">
        <f t="shared" si="1"/>
        <v>0</v>
      </c>
      <c r="J125" s="118">
        <f t="shared" si="2"/>
        <v>0</v>
      </c>
      <c r="L125"/>
      <c r="M125"/>
      <c r="N125"/>
      <c r="O125"/>
      <c r="P125"/>
      <c r="Q125"/>
      <c r="R125"/>
      <c r="S125"/>
      <c r="T125"/>
      <c r="U125"/>
      <c r="V125"/>
    </row>
    <row r="126" spans="1:22" ht="14.4" customHeight="1">
      <c r="A126" s="128"/>
      <c r="B126" s="127"/>
      <c r="C126" s="56"/>
      <c r="D126" s="56"/>
      <c r="E126" s="57"/>
      <c r="G126" s="54"/>
      <c r="I126" s="117">
        <f t="shared" si="1"/>
        <v>0</v>
      </c>
      <c r="J126" s="118">
        <f t="shared" si="2"/>
        <v>0</v>
      </c>
      <c r="L126"/>
      <c r="M126"/>
      <c r="N126"/>
      <c r="O126"/>
      <c r="P126"/>
      <c r="Q126"/>
      <c r="R126"/>
      <c r="S126"/>
      <c r="T126"/>
      <c r="U126"/>
      <c r="V126"/>
    </row>
    <row r="127" spans="1:22" ht="14.4" customHeight="1">
      <c r="A127" s="128"/>
      <c r="B127" s="127"/>
      <c r="C127" s="56"/>
      <c r="D127" s="56"/>
      <c r="E127" s="57"/>
      <c r="G127" s="54"/>
      <c r="I127" s="117">
        <f t="shared" si="1"/>
        <v>0</v>
      </c>
      <c r="J127" s="118">
        <f t="shared" si="2"/>
        <v>0</v>
      </c>
      <c r="L127"/>
      <c r="M127"/>
      <c r="N127"/>
      <c r="O127"/>
      <c r="P127"/>
      <c r="Q127"/>
      <c r="R127"/>
      <c r="S127"/>
      <c r="T127"/>
      <c r="U127"/>
      <c r="V127"/>
    </row>
    <row r="128" spans="1:22" ht="14.4" customHeight="1">
      <c r="A128" s="128"/>
      <c r="B128" s="127"/>
      <c r="C128" s="56"/>
      <c r="D128" s="56"/>
      <c r="E128" s="57"/>
      <c r="G128" s="54"/>
      <c r="I128" s="117">
        <f t="shared" si="1"/>
        <v>0</v>
      </c>
      <c r="J128" s="118">
        <f t="shared" si="2"/>
        <v>0</v>
      </c>
      <c r="L128"/>
      <c r="M128"/>
      <c r="N128"/>
      <c r="O128"/>
      <c r="P128"/>
      <c r="Q128"/>
      <c r="R128"/>
      <c r="S128"/>
      <c r="T128"/>
      <c r="U128"/>
      <c r="V128"/>
    </row>
    <row r="129" spans="1:22" ht="14.4" customHeight="1">
      <c r="A129" s="128"/>
      <c r="B129" s="127"/>
      <c r="C129" s="56"/>
      <c r="D129" s="56"/>
      <c r="E129" s="57"/>
      <c r="G129" s="54"/>
      <c r="I129" s="117">
        <f t="shared" si="1"/>
        <v>0</v>
      </c>
      <c r="J129" s="118">
        <f t="shared" si="2"/>
        <v>0</v>
      </c>
      <c r="L129"/>
      <c r="M129"/>
      <c r="N129"/>
      <c r="O129"/>
      <c r="P129"/>
      <c r="Q129"/>
      <c r="R129"/>
      <c r="S129"/>
      <c r="T129"/>
      <c r="U129"/>
      <c r="V129"/>
    </row>
    <row r="130" spans="1:22" ht="14.4" customHeight="1">
      <c r="A130" s="128"/>
      <c r="B130" s="127"/>
      <c r="C130" s="56"/>
      <c r="D130" s="56"/>
      <c r="E130" s="57"/>
      <c r="G130" s="54"/>
      <c r="I130" s="117">
        <f t="shared" si="1"/>
        <v>0</v>
      </c>
      <c r="J130" s="118">
        <f t="shared" si="2"/>
        <v>0</v>
      </c>
      <c r="L130"/>
      <c r="M130"/>
      <c r="N130"/>
      <c r="O130"/>
      <c r="P130"/>
      <c r="Q130"/>
      <c r="R130"/>
      <c r="S130"/>
      <c r="T130"/>
      <c r="U130"/>
      <c r="V130"/>
    </row>
    <row r="131" spans="1:22" ht="14.4" customHeight="1">
      <c r="A131" s="128"/>
      <c r="B131" s="127"/>
      <c r="C131" s="56"/>
      <c r="D131" s="56"/>
      <c r="E131" s="57"/>
      <c r="G131" s="54"/>
      <c r="I131" s="117">
        <f t="shared" si="1"/>
        <v>0</v>
      </c>
      <c r="J131" s="118">
        <f t="shared" si="2"/>
        <v>0</v>
      </c>
      <c r="L131"/>
      <c r="M131"/>
      <c r="N131"/>
      <c r="O131"/>
      <c r="P131"/>
      <c r="Q131"/>
      <c r="R131"/>
      <c r="S131"/>
      <c r="T131"/>
      <c r="U131"/>
      <c r="V131"/>
    </row>
    <row r="132" spans="1:22" ht="14.4" customHeight="1">
      <c r="A132" s="128"/>
      <c r="B132" s="127"/>
      <c r="C132" s="56"/>
      <c r="D132" s="56"/>
      <c r="E132" s="57"/>
      <c r="G132" s="54"/>
      <c r="I132" s="117">
        <f t="shared" si="1"/>
        <v>0</v>
      </c>
      <c r="J132" s="118">
        <f t="shared" si="2"/>
        <v>0</v>
      </c>
      <c r="L132"/>
      <c r="M132"/>
      <c r="N132"/>
      <c r="O132"/>
      <c r="P132"/>
      <c r="Q132"/>
      <c r="R132"/>
      <c r="S132"/>
      <c r="T132"/>
      <c r="U132"/>
      <c r="V132"/>
    </row>
    <row r="133" spans="1:22" ht="14.4" customHeight="1">
      <c r="A133" s="128"/>
      <c r="B133" s="127"/>
      <c r="C133" s="56"/>
      <c r="D133" s="56"/>
      <c r="E133" s="57"/>
      <c r="G133" s="54"/>
      <c r="I133" s="117">
        <f t="shared" ref="I133:I185" si="3">IFERROR(ROUND((E133+G133)/2,2),0)</f>
        <v>0</v>
      </c>
      <c r="J133" s="118">
        <f t="shared" ref="J133:J185" si="4">IFERROR(IF(AND(I133&lt;200,ROUND(((200-I133)/200)*(1*I133)&gt;0,3)),ROUND(((200-I133)/200)*(1*I133),3),0),0)</f>
        <v>0</v>
      </c>
      <c r="L133"/>
      <c r="M133"/>
      <c r="N133"/>
      <c r="O133"/>
      <c r="P133"/>
      <c r="Q133"/>
      <c r="R133"/>
      <c r="S133"/>
      <c r="T133"/>
      <c r="U133"/>
      <c r="V133"/>
    </row>
    <row r="134" spans="1:22" ht="14.4" customHeight="1">
      <c r="A134" s="128"/>
      <c r="B134" s="127"/>
      <c r="C134" s="56"/>
      <c r="D134" s="56"/>
      <c r="E134" s="57"/>
      <c r="G134" s="54"/>
      <c r="I134" s="117">
        <f t="shared" si="3"/>
        <v>0</v>
      </c>
      <c r="J134" s="118">
        <f t="shared" si="4"/>
        <v>0</v>
      </c>
      <c r="L134"/>
      <c r="M134"/>
      <c r="N134"/>
      <c r="O134"/>
      <c r="P134"/>
      <c r="Q134"/>
      <c r="R134"/>
      <c r="S134"/>
      <c r="T134"/>
      <c r="U134"/>
      <c r="V134"/>
    </row>
    <row r="135" spans="1:22" ht="14.4" customHeight="1">
      <c r="A135" s="128"/>
      <c r="B135" s="127"/>
      <c r="C135" s="56"/>
      <c r="D135" s="56"/>
      <c r="E135" s="57"/>
      <c r="G135" s="54"/>
      <c r="I135" s="117">
        <f t="shared" si="3"/>
        <v>0</v>
      </c>
      <c r="J135" s="118">
        <f t="shared" si="4"/>
        <v>0</v>
      </c>
      <c r="L135"/>
      <c r="M135"/>
      <c r="N135"/>
      <c r="O135"/>
      <c r="P135"/>
      <c r="Q135"/>
      <c r="R135"/>
      <c r="S135"/>
      <c r="T135"/>
      <c r="U135"/>
      <c r="V135"/>
    </row>
    <row r="136" spans="1:22" ht="14.4" customHeight="1">
      <c r="A136" s="128"/>
      <c r="B136" s="127"/>
      <c r="C136" s="56"/>
      <c r="D136" s="56"/>
      <c r="E136" s="57"/>
      <c r="G136" s="54"/>
      <c r="I136" s="117">
        <f t="shared" si="3"/>
        <v>0</v>
      </c>
      <c r="J136" s="118">
        <f t="shared" si="4"/>
        <v>0</v>
      </c>
      <c r="L136"/>
      <c r="M136"/>
      <c r="N136"/>
      <c r="O136"/>
      <c r="P136"/>
      <c r="Q136"/>
      <c r="R136"/>
      <c r="S136"/>
      <c r="T136"/>
      <c r="U136"/>
      <c r="V136"/>
    </row>
    <row r="137" spans="1:22" ht="14.4" customHeight="1">
      <c r="A137" s="128"/>
      <c r="B137" s="127"/>
      <c r="C137" s="56"/>
      <c r="D137" s="56"/>
      <c r="E137" s="57"/>
      <c r="G137" s="54"/>
      <c r="I137" s="117">
        <f t="shared" si="3"/>
        <v>0</v>
      </c>
      <c r="J137" s="118">
        <f t="shared" si="4"/>
        <v>0</v>
      </c>
      <c r="L137"/>
      <c r="M137"/>
      <c r="N137"/>
      <c r="O137"/>
      <c r="P137"/>
      <c r="Q137"/>
      <c r="R137"/>
      <c r="S137"/>
      <c r="T137"/>
      <c r="U137"/>
      <c r="V137"/>
    </row>
    <row r="138" spans="1:22" ht="14.4" customHeight="1">
      <c r="A138" s="128"/>
      <c r="B138" s="127"/>
      <c r="C138" s="56"/>
      <c r="D138" s="56"/>
      <c r="E138" s="57"/>
      <c r="G138" s="54"/>
      <c r="I138" s="117">
        <f t="shared" si="3"/>
        <v>0</v>
      </c>
      <c r="J138" s="118">
        <f t="shared" si="4"/>
        <v>0</v>
      </c>
      <c r="L138"/>
      <c r="M138"/>
      <c r="N138"/>
      <c r="O138"/>
      <c r="P138"/>
      <c r="Q138"/>
      <c r="R138"/>
      <c r="S138"/>
      <c r="T138"/>
      <c r="U138"/>
      <c r="V138"/>
    </row>
    <row r="139" spans="1:22" ht="14.4" customHeight="1">
      <c r="A139" s="128"/>
      <c r="B139" s="127"/>
      <c r="C139" s="56"/>
      <c r="D139" s="56"/>
      <c r="E139" s="57"/>
      <c r="G139" s="54"/>
      <c r="I139" s="117">
        <f t="shared" si="3"/>
        <v>0</v>
      </c>
      <c r="J139" s="118">
        <f t="shared" si="4"/>
        <v>0</v>
      </c>
      <c r="L139"/>
      <c r="M139"/>
      <c r="N139"/>
      <c r="O139"/>
      <c r="P139"/>
      <c r="Q139"/>
      <c r="R139"/>
      <c r="S139"/>
      <c r="T139"/>
      <c r="U139"/>
      <c r="V139"/>
    </row>
    <row r="140" spans="1:22" ht="14.4" customHeight="1">
      <c r="A140" s="128"/>
      <c r="B140" s="127"/>
      <c r="C140" s="56"/>
      <c r="D140" s="56"/>
      <c r="E140" s="57"/>
      <c r="G140" s="54"/>
      <c r="I140" s="117">
        <f t="shared" si="3"/>
        <v>0</v>
      </c>
      <c r="J140" s="118">
        <f t="shared" si="4"/>
        <v>0</v>
      </c>
      <c r="L140"/>
      <c r="M140"/>
      <c r="N140"/>
      <c r="O140"/>
      <c r="P140"/>
      <c r="Q140"/>
      <c r="R140"/>
      <c r="S140"/>
      <c r="T140"/>
      <c r="U140"/>
      <c r="V140"/>
    </row>
    <row r="141" spans="1:22" ht="14.4" customHeight="1">
      <c r="A141" s="128"/>
      <c r="B141" s="127"/>
      <c r="C141" s="56"/>
      <c r="D141" s="56"/>
      <c r="E141" s="57"/>
      <c r="G141" s="54"/>
      <c r="I141" s="117">
        <f t="shared" si="3"/>
        <v>0</v>
      </c>
      <c r="J141" s="118">
        <f t="shared" si="4"/>
        <v>0</v>
      </c>
      <c r="L141"/>
      <c r="M141"/>
      <c r="N141"/>
      <c r="O141"/>
      <c r="P141"/>
      <c r="Q141"/>
      <c r="R141"/>
      <c r="S141"/>
      <c r="T141"/>
      <c r="U141"/>
      <c r="V141"/>
    </row>
    <row r="142" spans="1:22" ht="14.4" customHeight="1">
      <c r="A142" s="128"/>
      <c r="B142" s="127"/>
      <c r="C142" s="56"/>
      <c r="D142" s="56"/>
      <c r="E142" s="57"/>
      <c r="G142" s="54"/>
      <c r="I142" s="117">
        <f t="shared" si="3"/>
        <v>0</v>
      </c>
      <c r="J142" s="118">
        <f t="shared" si="4"/>
        <v>0</v>
      </c>
      <c r="L142"/>
      <c r="M142"/>
      <c r="N142"/>
      <c r="O142"/>
      <c r="P142"/>
      <c r="Q142"/>
      <c r="R142"/>
      <c r="S142"/>
      <c r="T142"/>
      <c r="U142"/>
      <c r="V142"/>
    </row>
    <row r="143" spans="1:22" ht="14.4" customHeight="1">
      <c r="A143" s="128"/>
      <c r="B143" s="127"/>
      <c r="C143" s="56"/>
      <c r="D143" s="56"/>
      <c r="E143" s="57"/>
      <c r="G143" s="54"/>
      <c r="I143" s="117">
        <f t="shared" si="3"/>
        <v>0</v>
      </c>
      <c r="J143" s="118">
        <f t="shared" si="4"/>
        <v>0</v>
      </c>
      <c r="L143"/>
      <c r="M143"/>
      <c r="N143"/>
      <c r="O143"/>
      <c r="P143"/>
      <c r="Q143"/>
      <c r="R143"/>
      <c r="S143"/>
      <c r="T143"/>
      <c r="U143"/>
      <c r="V143"/>
    </row>
    <row r="144" spans="1:22" ht="14.4" customHeight="1">
      <c r="A144" s="128"/>
      <c r="B144" s="127"/>
      <c r="C144" s="56"/>
      <c r="D144" s="56"/>
      <c r="E144" s="57"/>
      <c r="G144" s="54"/>
      <c r="I144" s="117">
        <f t="shared" si="3"/>
        <v>0</v>
      </c>
      <c r="J144" s="118">
        <f t="shared" si="4"/>
        <v>0</v>
      </c>
      <c r="L144"/>
      <c r="M144"/>
      <c r="N144"/>
      <c r="O144"/>
      <c r="P144"/>
      <c r="Q144"/>
      <c r="R144"/>
      <c r="S144"/>
      <c r="T144"/>
      <c r="U144"/>
      <c r="V144"/>
    </row>
    <row r="145" spans="1:22" ht="14.4" customHeight="1">
      <c r="A145" s="128"/>
      <c r="B145" s="127"/>
      <c r="C145" s="56"/>
      <c r="D145" s="56"/>
      <c r="E145" s="57"/>
      <c r="G145" s="54"/>
      <c r="I145" s="117">
        <f t="shared" si="3"/>
        <v>0</v>
      </c>
      <c r="J145" s="118">
        <f t="shared" si="4"/>
        <v>0</v>
      </c>
      <c r="L145"/>
      <c r="M145"/>
      <c r="N145"/>
      <c r="O145"/>
      <c r="P145"/>
      <c r="Q145"/>
      <c r="R145"/>
      <c r="S145"/>
      <c r="T145"/>
      <c r="U145"/>
      <c r="V145"/>
    </row>
    <row r="146" spans="1:22" ht="14.4" customHeight="1">
      <c r="A146" s="128"/>
      <c r="B146" s="127"/>
      <c r="C146" s="56"/>
      <c r="D146" s="56"/>
      <c r="E146" s="57"/>
      <c r="G146" s="54"/>
      <c r="I146" s="117">
        <f t="shared" si="3"/>
        <v>0</v>
      </c>
      <c r="J146" s="118">
        <f t="shared" si="4"/>
        <v>0</v>
      </c>
      <c r="L146"/>
      <c r="M146"/>
      <c r="N146"/>
      <c r="O146"/>
      <c r="P146"/>
      <c r="Q146"/>
      <c r="R146"/>
      <c r="S146"/>
      <c r="T146"/>
      <c r="U146"/>
      <c r="V146"/>
    </row>
    <row r="147" spans="1:22" ht="14.4" customHeight="1">
      <c r="A147" s="128"/>
      <c r="B147" s="127"/>
      <c r="C147" s="56"/>
      <c r="D147" s="56"/>
      <c r="E147" s="57"/>
      <c r="G147" s="54"/>
      <c r="I147" s="117">
        <f t="shared" si="3"/>
        <v>0</v>
      </c>
      <c r="J147" s="118">
        <f t="shared" si="4"/>
        <v>0</v>
      </c>
      <c r="L147"/>
      <c r="M147"/>
      <c r="N147"/>
      <c r="O147"/>
      <c r="P147"/>
      <c r="Q147"/>
      <c r="R147"/>
      <c r="S147"/>
      <c r="T147"/>
      <c r="U147"/>
      <c r="V147"/>
    </row>
    <row r="148" spans="1:22" ht="14.4" customHeight="1">
      <c r="A148" s="128"/>
      <c r="B148" s="127"/>
      <c r="C148" s="56"/>
      <c r="D148" s="56"/>
      <c r="E148" s="57"/>
      <c r="G148" s="54"/>
      <c r="I148" s="117">
        <f t="shared" si="3"/>
        <v>0</v>
      </c>
      <c r="J148" s="118">
        <f t="shared" si="4"/>
        <v>0</v>
      </c>
      <c r="L148"/>
      <c r="M148"/>
      <c r="N148"/>
      <c r="O148"/>
      <c r="P148"/>
      <c r="Q148"/>
      <c r="R148"/>
      <c r="S148"/>
      <c r="T148"/>
      <c r="U148"/>
      <c r="V148"/>
    </row>
    <row r="149" spans="1:22" ht="14.4" customHeight="1">
      <c r="A149" s="128"/>
      <c r="B149" s="127"/>
      <c r="C149" s="56"/>
      <c r="D149" s="56"/>
      <c r="E149" s="57"/>
      <c r="G149" s="54"/>
      <c r="I149" s="117">
        <f t="shared" si="3"/>
        <v>0</v>
      </c>
      <c r="J149" s="118">
        <f t="shared" si="4"/>
        <v>0</v>
      </c>
      <c r="L149"/>
      <c r="M149"/>
      <c r="N149"/>
      <c r="O149"/>
      <c r="P149"/>
      <c r="Q149"/>
      <c r="R149"/>
      <c r="S149"/>
      <c r="T149"/>
      <c r="U149"/>
      <c r="V149"/>
    </row>
    <row r="150" spans="1:22" ht="14.4" customHeight="1">
      <c r="A150" s="128"/>
      <c r="B150" s="127"/>
      <c r="C150" s="56"/>
      <c r="D150" s="56"/>
      <c r="E150" s="57"/>
      <c r="G150" s="54"/>
      <c r="I150" s="117">
        <f t="shared" si="3"/>
        <v>0</v>
      </c>
      <c r="J150" s="118">
        <f t="shared" si="4"/>
        <v>0</v>
      </c>
      <c r="L150"/>
      <c r="M150"/>
      <c r="N150"/>
      <c r="O150"/>
      <c r="P150"/>
      <c r="Q150"/>
      <c r="R150"/>
      <c r="S150"/>
      <c r="T150"/>
      <c r="U150"/>
      <c r="V150"/>
    </row>
    <row r="151" spans="1:22" ht="14.4" customHeight="1">
      <c r="A151" s="128"/>
      <c r="B151" s="127"/>
      <c r="C151" s="56"/>
      <c r="D151" s="56"/>
      <c r="E151" s="57"/>
      <c r="G151" s="54"/>
      <c r="I151" s="117">
        <f t="shared" si="3"/>
        <v>0</v>
      </c>
      <c r="J151" s="118">
        <f t="shared" si="4"/>
        <v>0</v>
      </c>
      <c r="L151"/>
      <c r="M151"/>
      <c r="N151"/>
      <c r="O151"/>
      <c r="P151"/>
      <c r="Q151"/>
      <c r="R151"/>
      <c r="S151"/>
      <c r="T151"/>
      <c r="U151"/>
      <c r="V151"/>
    </row>
    <row r="152" spans="1:22" ht="14.4" customHeight="1">
      <c r="A152" s="128"/>
      <c r="B152" s="127"/>
      <c r="C152" s="56"/>
      <c r="D152" s="56"/>
      <c r="E152" s="57"/>
      <c r="G152" s="54"/>
      <c r="I152" s="117">
        <f t="shared" si="3"/>
        <v>0</v>
      </c>
      <c r="J152" s="118">
        <f t="shared" si="4"/>
        <v>0</v>
      </c>
      <c r="L152"/>
      <c r="M152"/>
      <c r="N152"/>
      <c r="O152"/>
      <c r="P152"/>
      <c r="Q152"/>
      <c r="R152"/>
      <c r="S152"/>
      <c r="T152"/>
      <c r="U152"/>
      <c r="V152"/>
    </row>
    <row r="153" spans="1:22" ht="14.4" customHeight="1">
      <c r="A153" s="128"/>
      <c r="B153" s="127"/>
      <c r="C153" s="56"/>
      <c r="D153" s="56"/>
      <c r="E153" s="57"/>
      <c r="G153" s="54"/>
      <c r="I153" s="117">
        <f t="shared" si="3"/>
        <v>0</v>
      </c>
      <c r="J153" s="118">
        <f t="shared" si="4"/>
        <v>0</v>
      </c>
      <c r="L153"/>
      <c r="M153"/>
      <c r="N153"/>
      <c r="O153"/>
      <c r="P153"/>
      <c r="Q153"/>
      <c r="R153"/>
      <c r="S153"/>
      <c r="T153"/>
      <c r="U153"/>
      <c r="V153"/>
    </row>
    <row r="154" spans="1:22" ht="14.4" customHeight="1">
      <c r="A154" s="128"/>
      <c r="B154" s="127"/>
      <c r="C154" s="56"/>
      <c r="D154" s="56"/>
      <c r="E154" s="57"/>
      <c r="G154" s="54"/>
      <c r="I154" s="117">
        <f t="shared" si="3"/>
        <v>0</v>
      </c>
      <c r="J154" s="118">
        <f t="shared" si="4"/>
        <v>0</v>
      </c>
      <c r="L154"/>
      <c r="M154"/>
      <c r="N154"/>
      <c r="O154"/>
      <c r="P154"/>
      <c r="Q154"/>
      <c r="R154"/>
      <c r="S154"/>
      <c r="T154"/>
      <c r="U154"/>
      <c r="V154"/>
    </row>
    <row r="155" spans="1:22" ht="14.4" customHeight="1">
      <c r="A155" s="128"/>
      <c r="B155" s="127"/>
      <c r="C155" s="56"/>
      <c r="D155" s="56"/>
      <c r="E155" s="57"/>
      <c r="G155" s="54"/>
      <c r="I155" s="117">
        <f t="shared" si="3"/>
        <v>0</v>
      </c>
      <c r="J155" s="118">
        <f t="shared" si="4"/>
        <v>0</v>
      </c>
      <c r="L155"/>
      <c r="M155"/>
      <c r="N155"/>
      <c r="O155"/>
      <c r="P155"/>
      <c r="Q155"/>
      <c r="R155"/>
      <c r="S155"/>
      <c r="T155"/>
      <c r="U155"/>
      <c r="V155"/>
    </row>
    <row r="156" spans="1:22" ht="14.4" customHeight="1">
      <c r="A156" s="128"/>
      <c r="B156" s="127"/>
      <c r="C156" s="56"/>
      <c r="D156" s="56"/>
      <c r="E156" s="57"/>
      <c r="G156" s="54"/>
      <c r="I156" s="117">
        <f t="shared" si="3"/>
        <v>0</v>
      </c>
      <c r="J156" s="118">
        <f t="shared" si="4"/>
        <v>0</v>
      </c>
      <c r="L156"/>
      <c r="M156"/>
      <c r="N156"/>
      <c r="O156"/>
      <c r="P156"/>
      <c r="Q156"/>
      <c r="R156"/>
      <c r="S156"/>
      <c r="T156"/>
      <c r="U156"/>
      <c r="V156"/>
    </row>
    <row r="157" spans="1:22" ht="14.4" customHeight="1">
      <c r="A157" s="128"/>
      <c r="B157" s="127"/>
      <c r="C157" s="56"/>
      <c r="D157" s="56"/>
      <c r="E157" s="57"/>
      <c r="G157" s="54"/>
      <c r="I157" s="117">
        <f t="shared" si="3"/>
        <v>0</v>
      </c>
      <c r="J157" s="118">
        <f t="shared" si="4"/>
        <v>0</v>
      </c>
      <c r="L157"/>
      <c r="M157"/>
      <c r="N157"/>
      <c r="O157"/>
      <c r="P157"/>
      <c r="Q157"/>
      <c r="R157"/>
      <c r="S157"/>
      <c r="T157"/>
      <c r="U157"/>
      <c r="V157"/>
    </row>
    <row r="158" spans="1:22" ht="14.4" customHeight="1">
      <c r="A158" s="128"/>
      <c r="B158" s="127"/>
      <c r="C158" s="56"/>
      <c r="D158" s="56"/>
      <c r="E158" s="57"/>
      <c r="G158" s="54"/>
      <c r="I158" s="117">
        <f t="shared" si="3"/>
        <v>0</v>
      </c>
      <c r="J158" s="118">
        <f t="shared" si="4"/>
        <v>0</v>
      </c>
      <c r="L158"/>
      <c r="M158"/>
      <c r="N158"/>
      <c r="O158"/>
      <c r="P158"/>
      <c r="Q158"/>
      <c r="R158"/>
      <c r="S158"/>
      <c r="T158"/>
      <c r="U158"/>
      <c r="V158"/>
    </row>
    <row r="159" spans="1:22" ht="14.4" customHeight="1">
      <c r="A159" s="128"/>
      <c r="B159" s="127"/>
      <c r="C159" s="56"/>
      <c r="D159" s="56"/>
      <c r="E159" s="57"/>
      <c r="G159" s="54"/>
      <c r="I159" s="117">
        <f t="shared" si="3"/>
        <v>0</v>
      </c>
      <c r="J159" s="118">
        <f t="shared" si="4"/>
        <v>0</v>
      </c>
      <c r="L159"/>
      <c r="M159"/>
      <c r="N159"/>
      <c r="O159"/>
      <c r="P159"/>
      <c r="Q159"/>
      <c r="R159"/>
      <c r="S159"/>
      <c r="T159"/>
      <c r="U159"/>
      <c r="V159"/>
    </row>
    <row r="160" spans="1:22" ht="14.4" customHeight="1">
      <c r="A160" s="128"/>
      <c r="B160" s="127"/>
      <c r="C160" s="56"/>
      <c r="D160" s="56"/>
      <c r="E160" s="57"/>
      <c r="G160" s="54"/>
      <c r="I160" s="117">
        <f t="shared" si="3"/>
        <v>0</v>
      </c>
      <c r="J160" s="118">
        <f t="shared" si="4"/>
        <v>0</v>
      </c>
      <c r="L160"/>
      <c r="M160"/>
      <c r="N160"/>
      <c r="O160"/>
      <c r="P160"/>
      <c r="Q160"/>
      <c r="R160"/>
      <c r="S160"/>
      <c r="T160"/>
      <c r="U160"/>
      <c r="V160"/>
    </row>
    <row r="161" spans="1:22" ht="14.4" customHeight="1">
      <c r="A161" s="128"/>
      <c r="B161" s="127"/>
      <c r="C161" s="56"/>
      <c r="D161" s="56"/>
      <c r="E161" s="57"/>
      <c r="G161" s="54"/>
      <c r="I161" s="117">
        <f t="shared" si="3"/>
        <v>0</v>
      </c>
      <c r="J161" s="118">
        <f t="shared" si="4"/>
        <v>0</v>
      </c>
      <c r="L161"/>
      <c r="M161"/>
      <c r="N161"/>
      <c r="O161"/>
      <c r="P161"/>
      <c r="Q161"/>
      <c r="R161"/>
      <c r="S161"/>
      <c r="T161"/>
      <c r="U161"/>
      <c r="V161"/>
    </row>
    <row r="162" spans="1:22" ht="14.4" customHeight="1">
      <c r="A162" s="128"/>
      <c r="B162" s="127"/>
      <c r="C162" s="56"/>
      <c r="D162" s="56"/>
      <c r="E162" s="57"/>
      <c r="G162" s="54"/>
      <c r="I162" s="117">
        <f t="shared" si="3"/>
        <v>0</v>
      </c>
      <c r="J162" s="118">
        <f t="shared" si="4"/>
        <v>0</v>
      </c>
      <c r="L162"/>
      <c r="M162"/>
      <c r="N162"/>
      <c r="O162"/>
      <c r="P162"/>
      <c r="Q162"/>
      <c r="R162"/>
      <c r="S162"/>
      <c r="T162"/>
      <c r="U162"/>
      <c r="V162"/>
    </row>
    <row r="163" spans="1:22" ht="14.4" customHeight="1">
      <c r="A163" s="128"/>
      <c r="B163" s="127"/>
      <c r="C163" s="56"/>
      <c r="D163" s="56"/>
      <c r="E163" s="57"/>
      <c r="G163" s="54"/>
      <c r="I163" s="117">
        <f t="shared" si="3"/>
        <v>0</v>
      </c>
      <c r="J163" s="118">
        <f t="shared" si="4"/>
        <v>0</v>
      </c>
      <c r="L163"/>
      <c r="M163"/>
      <c r="N163"/>
      <c r="O163"/>
      <c r="P163"/>
      <c r="Q163"/>
      <c r="R163"/>
      <c r="S163"/>
      <c r="T163"/>
      <c r="U163"/>
      <c r="V163"/>
    </row>
    <row r="164" spans="1:22" ht="14.4" customHeight="1">
      <c r="A164" s="128"/>
      <c r="B164" s="127"/>
      <c r="C164" s="56"/>
      <c r="D164" s="56"/>
      <c r="E164" s="57"/>
      <c r="G164" s="54"/>
      <c r="I164" s="117">
        <f t="shared" si="3"/>
        <v>0</v>
      </c>
      <c r="J164" s="118">
        <f t="shared" si="4"/>
        <v>0</v>
      </c>
      <c r="L164"/>
      <c r="M164"/>
      <c r="N164"/>
      <c r="O164"/>
      <c r="P164"/>
      <c r="Q164"/>
      <c r="R164"/>
      <c r="S164"/>
      <c r="T164"/>
      <c r="U164"/>
      <c r="V164"/>
    </row>
    <row r="165" spans="1:22" ht="14.4" customHeight="1">
      <c r="A165" s="128"/>
      <c r="B165" s="127"/>
      <c r="C165" s="56"/>
      <c r="D165" s="56"/>
      <c r="E165" s="57"/>
      <c r="G165" s="54"/>
      <c r="I165" s="117">
        <f t="shared" si="3"/>
        <v>0</v>
      </c>
      <c r="J165" s="118">
        <f t="shared" si="4"/>
        <v>0</v>
      </c>
      <c r="L165"/>
      <c r="M165"/>
      <c r="N165"/>
      <c r="O165"/>
      <c r="P165"/>
      <c r="Q165"/>
      <c r="R165"/>
      <c r="S165"/>
      <c r="T165"/>
      <c r="U165"/>
      <c r="V165"/>
    </row>
    <row r="166" spans="1:22" ht="14.4" customHeight="1">
      <c r="A166" s="128"/>
      <c r="B166" s="127"/>
      <c r="C166" s="56"/>
      <c r="D166" s="56"/>
      <c r="E166" s="57"/>
      <c r="G166" s="54"/>
      <c r="I166" s="117">
        <f t="shared" si="3"/>
        <v>0</v>
      </c>
      <c r="J166" s="118">
        <f t="shared" si="4"/>
        <v>0</v>
      </c>
      <c r="L166"/>
      <c r="M166"/>
      <c r="N166"/>
      <c r="O166"/>
      <c r="P166"/>
      <c r="Q166"/>
      <c r="R166"/>
      <c r="S166"/>
      <c r="T166"/>
      <c r="U166"/>
      <c r="V166"/>
    </row>
    <row r="167" spans="1:22" ht="14.4" customHeight="1">
      <c r="A167" s="128"/>
      <c r="B167" s="127"/>
      <c r="C167" s="56"/>
      <c r="D167" s="56"/>
      <c r="E167" s="57"/>
      <c r="G167" s="54"/>
      <c r="I167" s="117">
        <f t="shared" si="3"/>
        <v>0</v>
      </c>
      <c r="J167" s="118">
        <f t="shared" si="4"/>
        <v>0</v>
      </c>
      <c r="L167"/>
      <c r="M167"/>
      <c r="N167"/>
      <c r="O167"/>
      <c r="P167"/>
      <c r="Q167"/>
      <c r="R167"/>
      <c r="S167"/>
      <c r="T167"/>
      <c r="U167"/>
      <c r="V167"/>
    </row>
    <row r="168" spans="1:22" ht="14.4" customHeight="1">
      <c r="A168" s="128"/>
      <c r="B168" s="127"/>
      <c r="C168" s="56"/>
      <c r="D168" s="56"/>
      <c r="E168" s="57"/>
      <c r="G168" s="54"/>
      <c r="I168" s="117">
        <f t="shared" si="3"/>
        <v>0</v>
      </c>
      <c r="J168" s="118">
        <f t="shared" si="4"/>
        <v>0</v>
      </c>
      <c r="L168"/>
      <c r="M168"/>
      <c r="N168"/>
      <c r="O168"/>
      <c r="P168"/>
      <c r="Q168"/>
      <c r="R168"/>
      <c r="S168"/>
      <c r="T168"/>
      <c r="U168"/>
      <c r="V168"/>
    </row>
    <row r="169" spans="1:22" ht="14.4" customHeight="1">
      <c r="A169" s="128"/>
      <c r="B169" s="127"/>
      <c r="C169" s="56"/>
      <c r="D169" s="56"/>
      <c r="E169" s="57"/>
      <c r="G169" s="54"/>
      <c r="I169" s="117">
        <f t="shared" si="3"/>
        <v>0</v>
      </c>
      <c r="J169" s="118">
        <f t="shared" si="4"/>
        <v>0</v>
      </c>
      <c r="L169"/>
      <c r="M169"/>
      <c r="N169"/>
      <c r="O169"/>
      <c r="P169"/>
      <c r="Q169"/>
      <c r="R169"/>
      <c r="S169"/>
      <c r="T169"/>
      <c r="U169"/>
      <c r="V169"/>
    </row>
    <row r="170" spans="1:22" ht="14.4" customHeight="1">
      <c r="A170" s="128"/>
      <c r="B170" s="127"/>
      <c r="C170" s="56"/>
      <c r="D170" s="56"/>
      <c r="E170" s="57"/>
      <c r="G170" s="54"/>
      <c r="I170" s="117">
        <f t="shared" si="3"/>
        <v>0</v>
      </c>
      <c r="J170" s="118">
        <f t="shared" si="4"/>
        <v>0</v>
      </c>
      <c r="L170"/>
      <c r="M170"/>
      <c r="N170"/>
      <c r="O170"/>
      <c r="P170"/>
      <c r="Q170"/>
      <c r="R170"/>
      <c r="S170"/>
      <c r="T170"/>
      <c r="U170"/>
      <c r="V170"/>
    </row>
    <row r="171" spans="1:22" ht="14.4" customHeight="1">
      <c r="A171" s="128"/>
      <c r="B171" s="127"/>
      <c r="C171" s="56"/>
      <c r="D171" s="56"/>
      <c r="E171" s="57"/>
      <c r="G171" s="54"/>
      <c r="I171" s="117">
        <f t="shared" si="3"/>
        <v>0</v>
      </c>
      <c r="J171" s="118">
        <f t="shared" si="4"/>
        <v>0</v>
      </c>
      <c r="L171"/>
      <c r="M171"/>
      <c r="N171"/>
      <c r="O171"/>
      <c r="P171"/>
      <c r="Q171"/>
      <c r="R171"/>
      <c r="S171"/>
      <c r="T171"/>
      <c r="U171"/>
      <c r="V171"/>
    </row>
    <row r="172" spans="1:22" ht="14.4" customHeight="1">
      <c r="A172" s="128"/>
      <c r="B172" s="127"/>
      <c r="C172" s="56"/>
      <c r="D172" s="56"/>
      <c r="E172" s="57"/>
      <c r="G172" s="54"/>
      <c r="I172" s="117">
        <f t="shared" si="3"/>
        <v>0</v>
      </c>
      <c r="J172" s="118">
        <f t="shared" si="4"/>
        <v>0</v>
      </c>
      <c r="L172"/>
      <c r="M172"/>
      <c r="N172"/>
      <c r="O172"/>
      <c r="P172"/>
      <c r="Q172"/>
      <c r="R172"/>
      <c r="S172"/>
      <c r="T172"/>
      <c r="U172"/>
      <c r="V172"/>
    </row>
    <row r="173" spans="1:22" ht="14.4" customHeight="1">
      <c r="A173" s="128"/>
      <c r="B173" s="127"/>
      <c r="C173" s="56"/>
      <c r="D173" s="56"/>
      <c r="E173" s="57"/>
      <c r="G173" s="54"/>
      <c r="I173" s="117">
        <f t="shared" si="3"/>
        <v>0</v>
      </c>
      <c r="J173" s="118">
        <f t="shared" si="4"/>
        <v>0</v>
      </c>
      <c r="L173"/>
      <c r="M173"/>
      <c r="N173"/>
      <c r="O173"/>
      <c r="P173"/>
      <c r="Q173"/>
      <c r="R173"/>
      <c r="S173"/>
      <c r="T173"/>
      <c r="U173"/>
      <c r="V173"/>
    </row>
    <row r="174" spans="1:22" ht="14.4" customHeight="1">
      <c r="A174" s="128"/>
      <c r="B174" s="127"/>
      <c r="C174" s="56"/>
      <c r="D174" s="56"/>
      <c r="E174" s="57"/>
      <c r="G174" s="54"/>
      <c r="I174" s="117">
        <f t="shared" si="3"/>
        <v>0</v>
      </c>
      <c r="J174" s="118">
        <f t="shared" si="4"/>
        <v>0</v>
      </c>
      <c r="L174"/>
      <c r="M174"/>
      <c r="N174"/>
      <c r="O174"/>
      <c r="P174"/>
      <c r="Q174"/>
      <c r="R174"/>
      <c r="S174"/>
      <c r="T174"/>
      <c r="U174"/>
      <c r="V174"/>
    </row>
    <row r="175" spans="1:22" ht="14.4" customHeight="1">
      <c r="A175" s="128"/>
      <c r="B175" s="127"/>
      <c r="C175" s="56"/>
      <c r="D175" s="56"/>
      <c r="E175" s="57"/>
      <c r="G175" s="54"/>
      <c r="I175" s="117">
        <f t="shared" si="3"/>
        <v>0</v>
      </c>
      <c r="J175" s="118">
        <f t="shared" si="4"/>
        <v>0</v>
      </c>
      <c r="L175"/>
      <c r="M175"/>
      <c r="N175"/>
      <c r="O175"/>
      <c r="P175"/>
      <c r="Q175"/>
      <c r="R175"/>
      <c r="S175"/>
      <c r="T175"/>
      <c r="U175"/>
      <c r="V175"/>
    </row>
    <row r="176" spans="1:22" ht="14.4" customHeight="1">
      <c r="A176" s="128"/>
      <c r="B176" s="127"/>
      <c r="C176" s="56"/>
      <c r="D176" s="56"/>
      <c r="E176" s="57"/>
      <c r="G176" s="54"/>
      <c r="I176" s="117">
        <f t="shared" si="3"/>
        <v>0</v>
      </c>
      <c r="J176" s="118">
        <f t="shared" si="4"/>
        <v>0</v>
      </c>
      <c r="L176"/>
      <c r="M176"/>
      <c r="N176"/>
      <c r="O176"/>
      <c r="P176"/>
      <c r="Q176"/>
      <c r="R176"/>
      <c r="S176"/>
      <c r="T176"/>
      <c r="U176"/>
      <c r="V176"/>
    </row>
    <row r="177" spans="1:22" ht="14.4" customHeight="1">
      <c r="A177" s="128"/>
      <c r="B177" s="127"/>
      <c r="C177" s="56"/>
      <c r="D177" s="56"/>
      <c r="E177" s="57"/>
      <c r="G177" s="54"/>
      <c r="I177" s="117">
        <f t="shared" si="3"/>
        <v>0</v>
      </c>
      <c r="J177" s="118">
        <f t="shared" si="4"/>
        <v>0</v>
      </c>
      <c r="L177"/>
      <c r="M177"/>
      <c r="N177"/>
      <c r="O177"/>
      <c r="P177"/>
      <c r="Q177"/>
      <c r="R177"/>
      <c r="S177"/>
      <c r="T177"/>
      <c r="U177"/>
      <c r="V177"/>
    </row>
    <row r="178" spans="1:22" ht="14.4" customHeight="1">
      <c r="A178" s="128"/>
      <c r="B178" s="127"/>
      <c r="C178" s="56"/>
      <c r="D178" s="56"/>
      <c r="E178" s="57"/>
      <c r="G178" s="54"/>
      <c r="I178" s="117">
        <f t="shared" si="3"/>
        <v>0</v>
      </c>
      <c r="J178" s="118">
        <f t="shared" si="4"/>
        <v>0</v>
      </c>
      <c r="L178"/>
      <c r="M178"/>
      <c r="N178"/>
      <c r="O178"/>
      <c r="P178"/>
      <c r="Q178"/>
      <c r="R178"/>
      <c r="S178"/>
      <c r="T178"/>
      <c r="U178"/>
      <c r="V178"/>
    </row>
    <row r="179" spans="1:22" ht="14.4" customHeight="1">
      <c r="A179" s="128"/>
      <c r="B179" s="127"/>
      <c r="C179" s="56"/>
      <c r="D179" s="56"/>
      <c r="E179" s="57"/>
      <c r="G179" s="54"/>
      <c r="I179" s="117">
        <f t="shared" si="3"/>
        <v>0</v>
      </c>
      <c r="J179" s="118">
        <f t="shared" si="4"/>
        <v>0</v>
      </c>
      <c r="L179"/>
      <c r="M179"/>
      <c r="N179"/>
      <c r="O179"/>
      <c r="P179"/>
      <c r="Q179"/>
      <c r="R179"/>
      <c r="S179"/>
      <c r="T179"/>
      <c r="U179"/>
      <c r="V179"/>
    </row>
    <row r="180" spans="1:22" ht="14.4" customHeight="1">
      <c r="A180" s="128"/>
      <c r="B180" s="127"/>
      <c r="C180" s="56"/>
      <c r="D180" s="56"/>
      <c r="E180" s="57"/>
      <c r="G180" s="54"/>
      <c r="I180" s="117">
        <f t="shared" si="3"/>
        <v>0</v>
      </c>
      <c r="J180" s="118">
        <f t="shared" si="4"/>
        <v>0</v>
      </c>
      <c r="L180"/>
      <c r="M180"/>
      <c r="N180"/>
      <c r="O180"/>
      <c r="P180"/>
      <c r="Q180"/>
      <c r="R180"/>
      <c r="S180"/>
      <c r="T180"/>
      <c r="U180"/>
      <c r="V180"/>
    </row>
    <row r="181" spans="1:22" ht="14.4" customHeight="1">
      <c r="A181" s="128"/>
      <c r="B181" s="127"/>
      <c r="C181" s="56"/>
      <c r="D181" s="56"/>
      <c r="E181" s="57"/>
      <c r="G181" s="54"/>
      <c r="I181" s="117">
        <f t="shared" si="3"/>
        <v>0</v>
      </c>
      <c r="J181" s="118">
        <f t="shared" si="4"/>
        <v>0</v>
      </c>
      <c r="L181"/>
      <c r="M181"/>
      <c r="N181"/>
      <c r="O181"/>
      <c r="P181"/>
      <c r="Q181"/>
      <c r="R181"/>
      <c r="S181"/>
      <c r="T181"/>
      <c r="U181"/>
      <c r="V181"/>
    </row>
    <row r="182" spans="1:22" ht="14.4" customHeight="1">
      <c r="A182" s="128"/>
      <c r="B182" s="127"/>
      <c r="C182" s="56"/>
      <c r="D182" s="56"/>
      <c r="E182" s="57"/>
      <c r="G182" s="54"/>
      <c r="I182" s="117">
        <f t="shared" si="3"/>
        <v>0</v>
      </c>
      <c r="J182" s="118">
        <f t="shared" si="4"/>
        <v>0</v>
      </c>
      <c r="L182"/>
      <c r="M182"/>
      <c r="N182"/>
      <c r="O182"/>
      <c r="P182"/>
      <c r="Q182"/>
      <c r="R182"/>
      <c r="S182"/>
      <c r="T182"/>
      <c r="U182"/>
      <c r="V182"/>
    </row>
    <row r="183" spans="1:22" ht="14.4" customHeight="1">
      <c r="A183" s="128"/>
      <c r="B183" s="127"/>
      <c r="C183" s="56"/>
      <c r="D183" s="56"/>
      <c r="E183" s="57"/>
      <c r="G183" s="54"/>
      <c r="I183" s="117">
        <f t="shared" si="3"/>
        <v>0</v>
      </c>
      <c r="J183" s="118">
        <f t="shared" si="4"/>
        <v>0</v>
      </c>
      <c r="L183"/>
      <c r="M183"/>
      <c r="N183"/>
      <c r="O183"/>
      <c r="P183"/>
      <c r="Q183"/>
      <c r="R183"/>
      <c r="S183"/>
      <c r="T183"/>
      <c r="U183"/>
      <c r="V183"/>
    </row>
    <row r="184" spans="1:22" ht="14.4" customHeight="1">
      <c r="A184" s="128"/>
      <c r="B184" s="127"/>
      <c r="C184" s="56"/>
      <c r="D184" s="56"/>
      <c r="E184" s="57"/>
      <c r="G184" s="54"/>
      <c r="I184" s="117">
        <f t="shared" si="3"/>
        <v>0</v>
      </c>
      <c r="J184" s="118">
        <f t="shared" si="4"/>
        <v>0</v>
      </c>
      <c r="L184"/>
      <c r="M184"/>
      <c r="N184"/>
      <c r="O184"/>
      <c r="P184"/>
      <c r="Q184"/>
      <c r="R184"/>
      <c r="S184"/>
      <c r="T184"/>
      <c r="U184"/>
      <c r="V184"/>
    </row>
    <row r="185" spans="1:22" ht="14.4" customHeight="1">
      <c r="A185" s="128"/>
      <c r="B185" s="127"/>
      <c r="C185" s="56"/>
      <c r="D185" s="56"/>
      <c r="E185" s="57"/>
      <c r="G185" s="54"/>
      <c r="I185" s="117">
        <f t="shared" si="3"/>
        <v>0</v>
      </c>
      <c r="J185" s="118">
        <f t="shared" si="4"/>
        <v>0</v>
      </c>
      <c r="L185"/>
      <c r="M185"/>
      <c r="N185"/>
      <c r="O185"/>
      <c r="P185"/>
      <c r="Q185"/>
      <c r="R185"/>
      <c r="S185"/>
      <c r="T185"/>
      <c r="U185"/>
      <c r="V185"/>
    </row>
    <row r="186" spans="1:22" ht="14.4">
      <c r="E186" s="78"/>
      <c r="G186" s="78"/>
      <c r="I186" s="119" t="s">
        <v>55</v>
      </c>
      <c r="J186" s="120">
        <f>SUM(J68:J185)</f>
        <v>0</v>
      </c>
      <c r="L186"/>
      <c r="M186"/>
      <c r="N186"/>
      <c r="O186"/>
      <c r="P186"/>
      <c r="Q186"/>
      <c r="R186"/>
      <c r="S186"/>
      <c r="T186"/>
      <c r="U186"/>
      <c r="V186"/>
    </row>
    <row r="187" spans="1:22" ht="14.4">
      <c r="A187" s="116" t="s">
        <v>143</v>
      </c>
      <c r="E187" s="78"/>
      <c r="G187" s="78"/>
      <c r="I187" s="78"/>
      <c r="L187"/>
      <c r="M187"/>
      <c r="N187"/>
      <c r="O187"/>
      <c r="P187"/>
      <c r="Q187"/>
      <c r="R187"/>
      <c r="S187"/>
      <c r="T187"/>
      <c r="U187"/>
      <c r="V187"/>
    </row>
    <row r="188" spans="1:22" ht="14.4">
      <c r="A188" s="129" t="s">
        <v>140</v>
      </c>
      <c r="B188" s="129"/>
      <c r="C188" s="81" t="s">
        <v>141</v>
      </c>
      <c r="D188" s="81" t="s">
        <v>142</v>
      </c>
      <c r="E188" s="81" t="s">
        <v>123</v>
      </c>
      <c r="G188" s="81" t="s">
        <v>123</v>
      </c>
      <c r="I188" s="81" t="s">
        <v>123</v>
      </c>
      <c r="J188" s="115" t="s">
        <v>20</v>
      </c>
      <c r="L188"/>
      <c r="M188"/>
      <c r="N188"/>
      <c r="O188"/>
      <c r="P188"/>
      <c r="Q188"/>
      <c r="R188"/>
      <c r="S188"/>
      <c r="T188"/>
      <c r="U188"/>
      <c r="V188"/>
    </row>
    <row r="189" spans="1:22" ht="14.4">
      <c r="A189" s="126"/>
      <c r="B189" s="127"/>
      <c r="C189" s="56"/>
      <c r="D189" s="56"/>
      <c r="E189" s="57"/>
      <c r="G189" s="54"/>
      <c r="I189" s="117">
        <f>IFERROR(ROUND((E189+G189)/2,2),0)</f>
        <v>0</v>
      </c>
      <c r="J189" s="118">
        <f>IF(I189&lt;400,ROUND(MAX(((200-I189)/200)*(2*I189),((400-I189)/400)*(1.6*I189)),3),0)</f>
        <v>0</v>
      </c>
      <c r="L189"/>
      <c r="M189"/>
      <c r="N189"/>
      <c r="O189"/>
      <c r="P189"/>
      <c r="Q189"/>
      <c r="R189"/>
      <c r="S189"/>
      <c r="T189"/>
      <c r="U189"/>
      <c r="V189"/>
    </row>
    <row r="190" spans="1:22" ht="14.4">
      <c r="A190" s="126"/>
      <c r="B190" s="127"/>
      <c r="C190" s="56"/>
      <c r="D190" s="56"/>
      <c r="E190" s="57"/>
      <c r="G190" s="54"/>
      <c r="I190" s="117">
        <f t="shared" ref="I190:I205" si="5">IFERROR(ROUND((E190+G190)/2,2),0)</f>
        <v>0</v>
      </c>
      <c r="J190" s="118">
        <f t="shared" ref="J190:J205" si="6">IF(I190&lt;400,ROUND(MAX(((200-I190)/200)*(2*I190),((400-I190)/400)*(1.6*I190)),3),0)</f>
        <v>0</v>
      </c>
      <c r="L190"/>
      <c r="M190"/>
      <c r="N190"/>
      <c r="O190"/>
      <c r="P190"/>
      <c r="Q190"/>
      <c r="R190"/>
      <c r="S190"/>
      <c r="T190"/>
      <c r="U190"/>
      <c r="V190"/>
    </row>
    <row r="191" spans="1:22" ht="14.4">
      <c r="A191" s="126"/>
      <c r="B191" s="127"/>
      <c r="C191" s="56"/>
      <c r="D191" s="56"/>
      <c r="E191" s="57"/>
      <c r="G191" s="54"/>
      <c r="I191" s="117">
        <f t="shared" si="5"/>
        <v>0</v>
      </c>
      <c r="J191" s="118">
        <f t="shared" si="6"/>
        <v>0</v>
      </c>
      <c r="L191"/>
      <c r="M191"/>
      <c r="N191"/>
      <c r="O191"/>
      <c r="P191"/>
      <c r="Q191"/>
      <c r="R191"/>
      <c r="S191"/>
      <c r="T191"/>
      <c r="U191"/>
      <c r="V191"/>
    </row>
    <row r="192" spans="1:22" ht="14.4">
      <c r="A192" s="126"/>
      <c r="B192" s="127"/>
      <c r="C192" s="56"/>
      <c r="D192" s="56"/>
      <c r="E192" s="57"/>
      <c r="G192" s="54"/>
      <c r="I192" s="117">
        <f t="shared" si="5"/>
        <v>0</v>
      </c>
      <c r="J192" s="118">
        <f t="shared" si="6"/>
        <v>0</v>
      </c>
      <c r="L192"/>
      <c r="M192"/>
      <c r="N192"/>
      <c r="O192"/>
      <c r="P192"/>
      <c r="Q192"/>
      <c r="R192"/>
      <c r="S192"/>
      <c r="T192"/>
      <c r="U192"/>
      <c r="V192"/>
    </row>
    <row r="193" spans="1:27" ht="14.4">
      <c r="A193" s="126"/>
      <c r="B193" s="127"/>
      <c r="C193" s="56"/>
      <c r="D193" s="56"/>
      <c r="E193" s="57"/>
      <c r="G193" s="54"/>
      <c r="I193" s="117">
        <f t="shared" si="5"/>
        <v>0</v>
      </c>
      <c r="J193" s="118">
        <f t="shared" si="6"/>
        <v>0</v>
      </c>
      <c r="L193"/>
      <c r="M193"/>
      <c r="N193"/>
      <c r="O193"/>
      <c r="P193"/>
      <c r="Q193"/>
      <c r="R193"/>
      <c r="S193"/>
      <c r="T193"/>
      <c r="U193"/>
      <c r="V193"/>
    </row>
    <row r="194" spans="1:27" ht="14.4">
      <c r="A194" s="126"/>
      <c r="B194" s="127"/>
      <c r="C194" s="56"/>
      <c r="D194" s="56"/>
      <c r="E194" s="57"/>
      <c r="G194" s="54"/>
      <c r="I194" s="117">
        <f t="shared" si="5"/>
        <v>0</v>
      </c>
      <c r="J194" s="118">
        <f t="shared" si="6"/>
        <v>0</v>
      </c>
      <c r="L194"/>
      <c r="M194"/>
      <c r="N194"/>
      <c r="O194"/>
      <c r="P194"/>
      <c r="Q194"/>
      <c r="R194"/>
      <c r="S194"/>
      <c r="T194"/>
      <c r="U194"/>
      <c r="V194"/>
    </row>
    <row r="195" spans="1:27" ht="14.4">
      <c r="A195" s="126"/>
      <c r="B195" s="127"/>
      <c r="C195" s="56"/>
      <c r="D195" s="56"/>
      <c r="E195" s="57"/>
      <c r="G195" s="54"/>
      <c r="I195" s="117">
        <f t="shared" si="5"/>
        <v>0</v>
      </c>
      <c r="J195" s="118">
        <f t="shared" si="6"/>
        <v>0</v>
      </c>
      <c r="L195"/>
      <c r="M195"/>
      <c r="N195"/>
      <c r="O195"/>
      <c r="P195"/>
      <c r="Q195"/>
      <c r="R195"/>
      <c r="S195"/>
      <c r="T195"/>
      <c r="U195"/>
      <c r="V195"/>
    </row>
    <row r="196" spans="1:27" ht="14.4">
      <c r="A196" s="126"/>
      <c r="B196" s="127"/>
      <c r="C196" s="56"/>
      <c r="D196" s="56"/>
      <c r="E196" s="57"/>
      <c r="G196" s="54"/>
      <c r="I196" s="117">
        <f t="shared" si="5"/>
        <v>0</v>
      </c>
      <c r="J196" s="118">
        <f t="shared" si="6"/>
        <v>0</v>
      </c>
      <c r="L196"/>
      <c r="M196"/>
      <c r="N196"/>
      <c r="O196"/>
      <c r="P196"/>
      <c r="Q196"/>
      <c r="R196"/>
      <c r="S196"/>
      <c r="T196"/>
      <c r="U196"/>
      <c r="V196"/>
    </row>
    <row r="197" spans="1:27" ht="14.4">
      <c r="A197" s="126"/>
      <c r="B197" s="127"/>
      <c r="C197" s="56"/>
      <c r="D197" s="56"/>
      <c r="E197" s="57"/>
      <c r="G197" s="54"/>
      <c r="I197" s="117">
        <f t="shared" si="5"/>
        <v>0</v>
      </c>
      <c r="J197" s="118">
        <f t="shared" si="6"/>
        <v>0</v>
      </c>
      <c r="L197"/>
      <c r="M197"/>
      <c r="N197"/>
      <c r="O197"/>
      <c r="P197"/>
      <c r="Q197"/>
      <c r="R197"/>
      <c r="S197"/>
      <c r="T197"/>
      <c r="U197"/>
      <c r="V197"/>
    </row>
    <row r="198" spans="1:27" ht="14.4">
      <c r="A198" s="126"/>
      <c r="B198" s="127"/>
      <c r="C198" s="56"/>
      <c r="D198" s="56"/>
      <c r="E198" s="57"/>
      <c r="G198" s="54"/>
      <c r="I198" s="117">
        <f t="shared" si="5"/>
        <v>0</v>
      </c>
      <c r="J198" s="118">
        <f t="shared" si="6"/>
        <v>0</v>
      </c>
      <c r="L198"/>
      <c r="M198"/>
      <c r="N198"/>
      <c r="O198"/>
      <c r="P198"/>
      <c r="Q198"/>
      <c r="R198"/>
      <c r="S198"/>
      <c r="T198"/>
      <c r="U198"/>
      <c r="V198"/>
    </row>
    <row r="199" spans="1:27" ht="14.4">
      <c r="A199" s="126"/>
      <c r="B199" s="127"/>
      <c r="C199" s="56"/>
      <c r="D199" s="56"/>
      <c r="E199" s="57"/>
      <c r="G199" s="54"/>
      <c r="I199" s="117">
        <f t="shared" si="5"/>
        <v>0</v>
      </c>
      <c r="J199" s="118">
        <f t="shared" si="6"/>
        <v>0</v>
      </c>
      <c r="L199"/>
      <c r="M199"/>
      <c r="N199"/>
      <c r="O199"/>
      <c r="P199"/>
      <c r="Q199"/>
      <c r="R199"/>
      <c r="S199"/>
      <c r="T199"/>
      <c r="U199"/>
      <c r="V199"/>
    </row>
    <row r="200" spans="1:27" ht="14.4">
      <c r="A200" s="126"/>
      <c r="B200" s="127"/>
      <c r="C200" s="56"/>
      <c r="D200" s="56"/>
      <c r="E200" s="57"/>
      <c r="G200" s="54"/>
      <c r="I200" s="117">
        <f t="shared" si="5"/>
        <v>0</v>
      </c>
      <c r="J200" s="118">
        <f t="shared" si="6"/>
        <v>0</v>
      </c>
      <c r="L200"/>
      <c r="M200"/>
      <c r="N200"/>
      <c r="O200"/>
      <c r="P200"/>
      <c r="Q200"/>
      <c r="R200"/>
      <c r="S200"/>
      <c r="T200"/>
      <c r="U200"/>
      <c r="V200"/>
    </row>
    <row r="201" spans="1:27" ht="14.4">
      <c r="A201" s="126"/>
      <c r="B201" s="127"/>
      <c r="C201" s="56"/>
      <c r="D201" s="56"/>
      <c r="E201" s="57"/>
      <c r="G201" s="54"/>
      <c r="I201" s="117">
        <f t="shared" si="5"/>
        <v>0</v>
      </c>
      <c r="J201" s="118">
        <f t="shared" si="6"/>
        <v>0</v>
      </c>
      <c r="L201"/>
      <c r="M201"/>
      <c r="N201"/>
      <c r="O201"/>
      <c r="P201"/>
      <c r="Q201"/>
      <c r="R201"/>
      <c r="S201"/>
      <c r="T201"/>
      <c r="U201"/>
      <c r="V201"/>
    </row>
    <row r="202" spans="1:27" ht="14.4">
      <c r="A202" s="126"/>
      <c r="B202" s="127"/>
      <c r="C202" s="56"/>
      <c r="D202" s="56"/>
      <c r="E202" s="57"/>
      <c r="G202" s="54"/>
      <c r="I202" s="117">
        <f t="shared" si="5"/>
        <v>0</v>
      </c>
      <c r="J202" s="118">
        <f t="shared" si="6"/>
        <v>0</v>
      </c>
      <c r="L202"/>
      <c r="M202"/>
      <c r="N202"/>
      <c r="O202"/>
      <c r="P202"/>
      <c r="Q202"/>
      <c r="R202"/>
      <c r="S202"/>
      <c r="T202"/>
      <c r="U202"/>
      <c r="V202"/>
    </row>
    <row r="203" spans="1:27" ht="14.4">
      <c r="A203" s="126"/>
      <c r="B203" s="127"/>
      <c r="C203" s="56"/>
      <c r="D203" s="56"/>
      <c r="E203" s="57"/>
      <c r="G203" s="54"/>
      <c r="I203" s="117">
        <f t="shared" si="5"/>
        <v>0</v>
      </c>
      <c r="J203" s="118">
        <f t="shared" si="6"/>
        <v>0</v>
      </c>
      <c r="L203"/>
      <c r="M203"/>
      <c r="N203"/>
      <c r="O203"/>
      <c r="P203"/>
      <c r="Q203"/>
      <c r="R203"/>
      <c r="S203"/>
      <c r="T203"/>
      <c r="U203"/>
      <c r="V203"/>
    </row>
    <row r="204" spans="1:27" ht="14.4">
      <c r="A204" s="126"/>
      <c r="B204" s="127"/>
      <c r="C204" s="56"/>
      <c r="D204" s="56"/>
      <c r="E204" s="57"/>
      <c r="G204" s="54"/>
      <c r="I204" s="117">
        <f t="shared" si="5"/>
        <v>0</v>
      </c>
      <c r="J204" s="118">
        <f t="shared" si="6"/>
        <v>0</v>
      </c>
      <c r="L204"/>
      <c r="M204"/>
      <c r="N204"/>
      <c r="O204"/>
      <c r="P204"/>
      <c r="Q204"/>
      <c r="R204"/>
      <c r="S204"/>
      <c r="T204"/>
      <c r="U204"/>
      <c r="V204"/>
    </row>
    <row r="205" spans="1:27" ht="14.4">
      <c r="A205" s="126"/>
      <c r="B205" s="127"/>
      <c r="C205" s="56"/>
      <c r="D205" s="56"/>
      <c r="E205" s="57"/>
      <c r="G205" s="41"/>
      <c r="I205" s="117">
        <f t="shared" si="5"/>
        <v>0</v>
      </c>
      <c r="J205" s="118">
        <f t="shared" si="6"/>
        <v>0</v>
      </c>
      <c r="L205"/>
      <c r="M205"/>
      <c r="N205"/>
      <c r="O205"/>
      <c r="P205"/>
      <c r="Q205"/>
      <c r="R205"/>
      <c r="S205"/>
      <c r="T205"/>
      <c r="U205"/>
      <c r="V205"/>
    </row>
    <row r="206" spans="1:27" ht="14.4">
      <c r="D206" s="78"/>
      <c r="E206" s="78"/>
      <c r="F206" s="78"/>
      <c r="I206" s="119" t="s">
        <v>55</v>
      </c>
      <c r="J206" s="121">
        <f>SUM(J189:J205)</f>
        <v>0</v>
      </c>
      <c r="K206" s="78"/>
      <c r="L206"/>
      <c r="M206"/>
      <c r="N206"/>
      <c r="O206"/>
      <c r="P206"/>
      <c r="Q206"/>
      <c r="R206"/>
      <c r="S206"/>
      <c r="T206"/>
      <c r="U206"/>
      <c r="V206"/>
      <c r="AA206" s="78"/>
    </row>
    <row r="207" spans="1:27" customFormat="1" ht="14.4"/>
    <row r="208" spans="1:27" ht="14.4">
      <c r="A208" s="87" t="s">
        <v>89</v>
      </c>
      <c r="C208" s="78"/>
      <c r="D208" s="44"/>
      <c r="E208" s="81" t="s">
        <v>144</v>
      </c>
      <c r="G208" s="81" t="s">
        <v>144</v>
      </c>
      <c r="I208" s="81" t="s">
        <v>144</v>
      </c>
      <c r="K208" s="78"/>
      <c r="L208"/>
      <c r="M208"/>
      <c r="N208"/>
      <c r="O208"/>
      <c r="P208"/>
      <c r="Q208"/>
      <c r="R208"/>
      <c r="S208"/>
      <c r="T208"/>
      <c r="U208"/>
      <c r="V208"/>
    </row>
    <row r="209" spans="1:22" ht="14.4">
      <c r="A209" s="122" t="s">
        <v>145</v>
      </c>
      <c r="E209" s="54"/>
      <c r="G209" s="54"/>
      <c r="I209" s="86">
        <f>ROUND((E209+G209)/2,2)</f>
        <v>0</v>
      </c>
      <c r="L209"/>
      <c r="M209"/>
      <c r="N209"/>
      <c r="O209"/>
      <c r="P209"/>
      <c r="Q209"/>
      <c r="R209"/>
      <c r="S209"/>
      <c r="T209"/>
      <c r="U209"/>
      <c r="V209"/>
    </row>
    <row r="210" spans="1:22" ht="14.4">
      <c r="L210"/>
      <c r="M210"/>
      <c r="N210"/>
      <c r="O210"/>
      <c r="P210"/>
      <c r="Q210"/>
      <c r="R210"/>
      <c r="S210"/>
      <c r="T210"/>
      <c r="U210"/>
      <c r="V210"/>
    </row>
    <row r="211" spans="1:22" ht="14.4">
      <c r="E211" s="81" t="s">
        <v>146</v>
      </c>
      <c r="G211" s="81" t="s">
        <v>146</v>
      </c>
      <c r="I211" s="81" t="s">
        <v>146</v>
      </c>
      <c r="L211"/>
      <c r="M211"/>
      <c r="N211"/>
      <c r="O211"/>
      <c r="P211"/>
      <c r="Q211"/>
      <c r="R211"/>
      <c r="S211"/>
      <c r="T211"/>
      <c r="U211"/>
      <c r="V211"/>
    </row>
    <row r="212" spans="1:22" ht="14.4">
      <c r="E212" s="54"/>
      <c r="G212" s="54"/>
      <c r="I212" s="86">
        <f>ROUND((E212+G212)/2,2)</f>
        <v>0</v>
      </c>
      <c r="L212"/>
      <c r="M212"/>
      <c r="N212"/>
      <c r="O212"/>
      <c r="P212"/>
      <c r="Q212"/>
      <c r="R212"/>
      <c r="S212"/>
      <c r="T212"/>
      <c r="U212"/>
      <c r="V212"/>
    </row>
    <row r="213" spans="1:22" ht="14.4">
      <c r="L213"/>
      <c r="M213"/>
      <c r="N213"/>
      <c r="O213"/>
      <c r="P213"/>
      <c r="Q213"/>
      <c r="R213"/>
      <c r="S213"/>
      <c r="T213"/>
      <c r="U213"/>
      <c r="V213"/>
    </row>
    <row r="214" spans="1:22" ht="14.4">
      <c r="A214" s="87" t="s">
        <v>92</v>
      </c>
      <c r="C214" s="112"/>
      <c r="D214" s="44"/>
      <c r="E214" s="81" t="s">
        <v>123</v>
      </c>
      <c r="F214" s="78"/>
      <c r="G214" s="81" t="s">
        <v>123</v>
      </c>
      <c r="I214" s="81" t="s">
        <v>123</v>
      </c>
      <c r="J214" s="44"/>
      <c r="K214" s="78"/>
      <c r="L214"/>
      <c r="M214"/>
      <c r="N214"/>
      <c r="O214"/>
      <c r="P214"/>
      <c r="Q214"/>
      <c r="R214"/>
      <c r="S214"/>
      <c r="T214"/>
      <c r="U214"/>
      <c r="V214"/>
    </row>
    <row r="215" spans="1:22" ht="14.4">
      <c r="A215" s="122" t="s">
        <v>145</v>
      </c>
      <c r="C215" s="112"/>
      <c r="D215" s="44"/>
      <c r="E215" s="54"/>
      <c r="F215" s="78"/>
      <c r="G215" s="54"/>
      <c r="I215" s="86">
        <f>ROUND((E215+G215)/2,2)</f>
        <v>0</v>
      </c>
      <c r="J215" s="44"/>
      <c r="K215" s="78"/>
      <c r="L215"/>
      <c r="M215"/>
      <c r="N215"/>
      <c r="O215"/>
      <c r="P215"/>
      <c r="Q215"/>
      <c r="R215"/>
      <c r="S215"/>
      <c r="T215"/>
      <c r="U215"/>
      <c r="V215"/>
    </row>
    <row r="216" spans="1:22" ht="14.4">
      <c r="C216" s="112"/>
      <c r="D216" s="44"/>
      <c r="L216"/>
      <c r="M216"/>
      <c r="N216"/>
      <c r="O216"/>
      <c r="P216"/>
      <c r="Q216"/>
      <c r="R216"/>
      <c r="S216"/>
      <c r="T216"/>
      <c r="U216"/>
      <c r="V216"/>
    </row>
    <row r="217" spans="1:22" ht="14.4">
      <c r="A217" s="87" t="s">
        <v>93</v>
      </c>
      <c r="E217" s="81" t="s">
        <v>123</v>
      </c>
      <c r="G217" s="81" t="s">
        <v>123</v>
      </c>
      <c r="I217" s="81" t="s">
        <v>123</v>
      </c>
      <c r="L217"/>
      <c r="M217"/>
      <c r="N217"/>
      <c r="O217"/>
      <c r="P217"/>
      <c r="Q217"/>
      <c r="R217"/>
      <c r="S217"/>
      <c r="T217"/>
      <c r="U217"/>
      <c r="V217"/>
    </row>
    <row r="218" spans="1:22" ht="14.4">
      <c r="A218" s="122" t="s">
        <v>145</v>
      </c>
      <c r="C218" s="44"/>
      <c r="E218" s="54"/>
      <c r="G218" s="54"/>
      <c r="H218" s="112"/>
      <c r="I218" s="86">
        <f>ROUND((E218+G218)/2,2)</f>
        <v>0</v>
      </c>
      <c r="L218"/>
      <c r="M218"/>
      <c r="N218"/>
      <c r="O218"/>
      <c r="P218"/>
      <c r="Q218"/>
      <c r="R218"/>
      <c r="S218"/>
      <c r="T218"/>
      <c r="U218"/>
      <c r="V218"/>
    </row>
    <row r="219" spans="1:22" ht="14.4">
      <c r="B219" s="112"/>
      <c r="C219" s="44"/>
      <c r="L219"/>
      <c r="M219"/>
      <c r="N219"/>
      <c r="O219"/>
      <c r="P219"/>
      <c r="Q219"/>
      <c r="R219"/>
      <c r="S219"/>
      <c r="T219"/>
      <c r="U219"/>
      <c r="V219"/>
    </row>
    <row r="220" spans="1:22" ht="14.4">
      <c r="A220" s="67" t="s">
        <v>104</v>
      </c>
      <c r="E220" s="81" t="s">
        <v>123</v>
      </c>
      <c r="G220" s="81" t="s">
        <v>123</v>
      </c>
      <c r="I220" s="81" t="s">
        <v>123</v>
      </c>
      <c r="L220"/>
      <c r="M220"/>
      <c r="N220"/>
      <c r="O220"/>
      <c r="P220"/>
      <c r="Q220"/>
      <c r="R220"/>
      <c r="S220"/>
      <c r="T220"/>
      <c r="U220"/>
      <c r="V220"/>
    </row>
    <row r="221" spans="1:22" ht="14.4">
      <c r="D221" s="96" t="s">
        <v>128</v>
      </c>
      <c r="E221" s="134" t="s">
        <v>162</v>
      </c>
      <c r="G221" s="134" t="s">
        <v>162</v>
      </c>
      <c r="I221" s="86" t="s">
        <v>162</v>
      </c>
      <c r="L221"/>
      <c r="M221"/>
      <c r="N221"/>
      <c r="O221"/>
      <c r="P221"/>
      <c r="Q221"/>
      <c r="R221"/>
      <c r="S221"/>
      <c r="T221"/>
      <c r="U221"/>
      <c r="V221"/>
    </row>
    <row r="222" spans="1:22" ht="14.4">
      <c r="D222" s="96" t="s">
        <v>129</v>
      </c>
      <c r="E222" s="134" t="s">
        <v>162</v>
      </c>
      <c r="G222" s="134" t="s">
        <v>162</v>
      </c>
      <c r="I222" s="123" t="s">
        <v>162</v>
      </c>
      <c r="L222"/>
      <c r="M222"/>
      <c r="N222"/>
      <c r="O222"/>
      <c r="P222"/>
      <c r="Q222"/>
      <c r="R222"/>
      <c r="S222"/>
      <c r="T222"/>
      <c r="U222"/>
      <c r="V222"/>
    </row>
    <row r="223" spans="1:22" ht="14.4">
      <c r="D223" s="107" t="s">
        <v>55</v>
      </c>
      <c r="E223" s="110">
        <f>ROUND(SUM(E221:E222),2)</f>
        <v>0</v>
      </c>
      <c r="F223" s="107"/>
      <c r="G223" s="110">
        <f>ROUND(SUM(G221:G222),2)</f>
        <v>0</v>
      </c>
      <c r="H223" s="107"/>
      <c r="I223" s="124">
        <f>IF(AND($E$223+$G$223&gt;0,$L$223=0),"OPT OUT",ROUND((E223+G223)/2,2))</f>
        <v>0</v>
      </c>
      <c r="J223" s="62"/>
      <c r="K223" s="107"/>
      <c r="L223"/>
      <c r="M223"/>
      <c r="N223"/>
      <c r="O223"/>
      <c r="P223"/>
      <c r="Q223"/>
      <c r="R223"/>
      <c r="S223"/>
      <c r="T223"/>
      <c r="U223"/>
      <c r="V223"/>
    </row>
    <row r="224" spans="1:22" ht="14.4">
      <c r="L224"/>
      <c r="M224"/>
      <c r="N224"/>
      <c r="O224"/>
      <c r="P224"/>
      <c r="Q224"/>
      <c r="R224"/>
      <c r="S224"/>
      <c r="T224"/>
      <c r="U224"/>
      <c r="V224"/>
    </row>
    <row r="225" spans="1:22" ht="14.4">
      <c r="A225" s="67" t="s">
        <v>106</v>
      </c>
      <c r="E225" s="81" t="s">
        <v>123</v>
      </c>
      <c r="G225" s="81" t="s">
        <v>123</v>
      </c>
      <c r="I225" s="81" t="s">
        <v>123</v>
      </c>
      <c r="L225"/>
      <c r="M225"/>
      <c r="N225"/>
      <c r="O225"/>
      <c r="P225"/>
      <c r="Q225"/>
      <c r="R225"/>
      <c r="S225"/>
      <c r="T225"/>
      <c r="U225"/>
      <c r="V225"/>
    </row>
    <row r="226" spans="1:22" ht="14.4">
      <c r="D226" s="96" t="s">
        <v>128</v>
      </c>
      <c r="E226" s="134" t="s">
        <v>162</v>
      </c>
      <c r="G226" s="134" t="s">
        <v>162</v>
      </c>
      <c r="I226" s="86" t="s">
        <v>162</v>
      </c>
      <c r="L226"/>
      <c r="M226"/>
      <c r="N226"/>
      <c r="O226"/>
      <c r="P226"/>
      <c r="Q226"/>
      <c r="R226"/>
      <c r="S226"/>
      <c r="T226"/>
      <c r="U226"/>
      <c r="V226"/>
    </row>
    <row r="227" spans="1:22" ht="14.4">
      <c r="D227" s="96" t="s">
        <v>129</v>
      </c>
      <c r="E227" s="134" t="s">
        <v>162</v>
      </c>
      <c r="G227" s="134" t="s">
        <v>162</v>
      </c>
      <c r="I227" s="123" t="s">
        <v>162</v>
      </c>
      <c r="L227"/>
      <c r="M227"/>
      <c r="N227"/>
      <c r="O227"/>
      <c r="P227"/>
      <c r="Q227"/>
      <c r="R227"/>
      <c r="S227"/>
      <c r="T227"/>
      <c r="U227"/>
      <c r="V227"/>
    </row>
    <row r="228" spans="1:22" ht="14.4">
      <c r="D228" s="107" t="s">
        <v>55</v>
      </c>
      <c r="E228" s="110">
        <f>ROUND(SUM(E226:E227),2)</f>
        <v>0</v>
      </c>
      <c r="F228" s="107"/>
      <c r="G228" s="110">
        <f>ROUND(SUM(G226:G227),2)</f>
        <v>0</v>
      </c>
      <c r="H228" s="107"/>
      <c r="I228" s="124">
        <f>IF(AND($E$228+$G$228&gt;0,$L$228=0),"OPT OUT",ROUND((E228+G228)/2,2))</f>
        <v>0</v>
      </c>
      <c r="J228" s="62"/>
      <c r="K228" s="107"/>
      <c r="L228"/>
      <c r="M228"/>
      <c r="N228"/>
      <c r="O228"/>
      <c r="P228"/>
      <c r="Q228"/>
      <c r="R228"/>
      <c r="S228"/>
      <c r="T228"/>
      <c r="U228"/>
      <c r="V228"/>
    </row>
    <row r="229" spans="1:22" ht="14.4">
      <c r="L229"/>
      <c r="M229"/>
      <c r="N229"/>
      <c r="O229"/>
      <c r="P229"/>
      <c r="Q229"/>
      <c r="R229"/>
      <c r="S229"/>
      <c r="T229"/>
      <c r="U229"/>
      <c r="V229"/>
    </row>
    <row r="230" spans="1:22" ht="14.4">
      <c r="L230"/>
      <c r="M230"/>
      <c r="N230"/>
      <c r="O230"/>
      <c r="P230"/>
      <c r="Q230"/>
      <c r="R230"/>
      <c r="S230"/>
      <c r="T230"/>
      <c r="U230"/>
      <c r="V230"/>
    </row>
    <row r="231" spans="1:22" ht="14.4">
      <c r="L231"/>
      <c r="M231"/>
      <c r="N231"/>
      <c r="O231"/>
      <c r="P231"/>
      <c r="Q231"/>
      <c r="R231"/>
      <c r="S231"/>
      <c r="T231"/>
      <c r="U231"/>
      <c r="V231"/>
    </row>
  </sheetData>
  <sheetProtection algorithmName="SHA-512" hashValue="LotMxWc4OBLsPeFZ3a3nuavj0CHSIEhAM1QdV/hluvhotrMW0P7SPfiF7895/9ixMKRGFGV1E7xh1WReH4Oiww==" saltValue="SijBr4UKvhQkK/JEubMcfA==" spinCount="100000" sheet="1" formatCells="0" formatColumns="0" formatRows="0" insertColumns="0" insertRows="0" insertHyperlinks="0" sort="0" autoFilter="0" pivotTables="0"/>
  <mergeCells count="142">
    <mergeCell ref="A1:M1"/>
    <mergeCell ref="B2:H2"/>
    <mergeCell ref="E5:E6"/>
    <mergeCell ref="G5:G6"/>
    <mergeCell ref="I5:I6"/>
    <mergeCell ref="A73:B73"/>
    <mergeCell ref="A74:B74"/>
    <mergeCell ref="A75:B75"/>
    <mergeCell ref="A70:B70"/>
    <mergeCell ref="A71:B71"/>
    <mergeCell ref="A72:B72"/>
    <mergeCell ref="A67:B67"/>
    <mergeCell ref="A68:B68"/>
    <mergeCell ref="A69:B69"/>
    <mergeCell ref="A82:B82"/>
    <mergeCell ref="A83:B83"/>
    <mergeCell ref="A84:B84"/>
    <mergeCell ref="A79:B79"/>
    <mergeCell ref="A80:B80"/>
    <mergeCell ref="A81:B81"/>
    <mergeCell ref="A76:B76"/>
    <mergeCell ref="A77:B77"/>
    <mergeCell ref="A78:B78"/>
    <mergeCell ref="A91:B91"/>
    <mergeCell ref="A92:B92"/>
    <mergeCell ref="A93:B93"/>
    <mergeCell ref="A88:B88"/>
    <mergeCell ref="A89:B89"/>
    <mergeCell ref="A90:B90"/>
    <mergeCell ref="A85:B85"/>
    <mergeCell ref="A86:B86"/>
    <mergeCell ref="A87:B87"/>
    <mergeCell ref="A100:B100"/>
    <mergeCell ref="A101:B101"/>
    <mergeCell ref="A102:B102"/>
    <mergeCell ref="A97:B97"/>
    <mergeCell ref="A98:B98"/>
    <mergeCell ref="A99:B99"/>
    <mergeCell ref="A94:B94"/>
    <mergeCell ref="A95:B95"/>
    <mergeCell ref="A96:B96"/>
    <mergeCell ref="A109:B109"/>
    <mergeCell ref="A110:B110"/>
    <mergeCell ref="A111:B111"/>
    <mergeCell ref="A106:B106"/>
    <mergeCell ref="A107:B107"/>
    <mergeCell ref="A108:B108"/>
    <mergeCell ref="A103:B103"/>
    <mergeCell ref="A104:B104"/>
    <mergeCell ref="A105:B105"/>
    <mergeCell ref="A118:B118"/>
    <mergeCell ref="A119:B119"/>
    <mergeCell ref="A120:B120"/>
    <mergeCell ref="A115:B115"/>
    <mergeCell ref="A116:B116"/>
    <mergeCell ref="A117:B117"/>
    <mergeCell ref="A112:B112"/>
    <mergeCell ref="A113:B113"/>
    <mergeCell ref="A114:B114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36:B136"/>
    <mergeCell ref="A137:B137"/>
    <mergeCell ref="A138:B138"/>
    <mergeCell ref="A133:B133"/>
    <mergeCell ref="A134:B134"/>
    <mergeCell ref="A135:B135"/>
    <mergeCell ref="A130:B130"/>
    <mergeCell ref="A131:B131"/>
    <mergeCell ref="A132:B132"/>
    <mergeCell ref="A145:B145"/>
    <mergeCell ref="A146:B146"/>
    <mergeCell ref="A147:B147"/>
    <mergeCell ref="A142:B142"/>
    <mergeCell ref="A143:B143"/>
    <mergeCell ref="A144:B144"/>
    <mergeCell ref="A139:B139"/>
    <mergeCell ref="A140:B140"/>
    <mergeCell ref="A141:B141"/>
    <mergeCell ref="A154:B154"/>
    <mergeCell ref="A155:B155"/>
    <mergeCell ref="A156:B156"/>
    <mergeCell ref="A151:B151"/>
    <mergeCell ref="A152:B152"/>
    <mergeCell ref="A153:B153"/>
    <mergeCell ref="A148:B148"/>
    <mergeCell ref="A149:B149"/>
    <mergeCell ref="A150:B150"/>
    <mergeCell ref="A163:B163"/>
    <mergeCell ref="A164:B164"/>
    <mergeCell ref="A165:B165"/>
    <mergeCell ref="A160:B160"/>
    <mergeCell ref="A161:B161"/>
    <mergeCell ref="A162:B162"/>
    <mergeCell ref="A157:B157"/>
    <mergeCell ref="A158:B158"/>
    <mergeCell ref="A159:B159"/>
    <mergeCell ref="A172:B172"/>
    <mergeCell ref="A173:B173"/>
    <mergeCell ref="A174:B174"/>
    <mergeCell ref="A169:B169"/>
    <mergeCell ref="A170:B170"/>
    <mergeCell ref="A171:B171"/>
    <mergeCell ref="A166:B166"/>
    <mergeCell ref="A167:B167"/>
    <mergeCell ref="A168:B168"/>
    <mergeCell ref="A181:B181"/>
    <mergeCell ref="A182:B182"/>
    <mergeCell ref="A183:B183"/>
    <mergeCell ref="A178:B178"/>
    <mergeCell ref="A179:B179"/>
    <mergeCell ref="A180:B180"/>
    <mergeCell ref="A175:B175"/>
    <mergeCell ref="A176:B176"/>
    <mergeCell ref="A177:B177"/>
    <mergeCell ref="A192:B192"/>
    <mergeCell ref="A193:B193"/>
    <mergeCell ref="A194:B194"/>
    <mergeCell ref="A189:B189"/>
    <mergeCell ref="A190:B190"/>
    <mergeCell ref="A191:B191"/>
    <mergeCell ref="A184:B184"/>
    <mergeCell ref="A185:B185"/>
    <mergeCell ref="A188:B188"/>
    <mergeCell ref="A204:B204"/>
    <mergeCell ref="A205:B205"/>
    <mergeCell ref="A201:B201"/>
    <mergeCell ref="A202:B202"/>
    <mergeCell ref="A203:B203"/>
    <mergeCell ref="A198:B198"/>
    <mergeCell ref="A199:B199"/>
    <mergeCell ref="A200:B200"/>
    <mergeCell ref="A195:B195"/>
    <mergeCell ref="A196:B196"/>
    <mergeCell ref="A197:B197"/>
  </mergeCells>
  <printOptions horizontalCentered="1"/>
  <pageMargins left="0.2" right="0.2" top="0.5" bottom="0.75" header="0" footer="0.3"/>
  <pageSetup scale="64" orientation="portrait" r:id="rId1"/>
  <headerFooter>
    <oddHeader>&amp;C&amp;G</oddHeader>
    <oddFooter>&amp;L&amp;"-,Bold" 2022-2023 80D/120D AVERAGE TO COMPUTE THE 2023-2024 SEG PLANNING TOOL - NOT FOR OFFICIAL USE FOR PLANNING PURPOSES ONLY&amp;R&amp;"-,Bold"&amp;P of &amp;N</oddFooter>
  </headerFooter>
  <rowBreaks count="1" manualBreakCount="1">
    <brk id="63" max="12" man="1"/>
  </rowBreaks>
  <colBreaks count="1" manualBreakCount="1">
    <brk id="13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919FC-BF65-4C7D-90DC-5CA19BC1FC21}">
  <dimension ref="A1:M133"/>
  <sheetViews>
    <sheetView zoomScale="55" zoomScaleNormal="55" workbookViewId="0">
      <selection activeCell="K42" sqref="K42"/>
    </sheetView>
  </sheetViews>
  <sheetFormatPr defaultColWidth="8" defaultRowHeight="13.8"/>
  <cols>
    <col min="1" max="1" width="31.33203125" style="139" customWidth="1"/>
    <col min="2" max="2" width="24.6640625" style="139" customWidth="1"/>
    <col min="3" max="3" width="22.33203125" style="139" customWidth="1"/>
    <col min="4" max="4" width="18.44140625" style="139" customWidth="1"/>
    <col min="5" max="5" width="17" style="139" customWidth="1"/>
    <col min="6" max="6" width="15" style="139" customWidth="1"/>
    <col min="7" max="7" width="12.33203125" style="139" customWidth="1"/>
    <col min="8" max="8" width="12.109375" style="150" customWidth="1"/>
    <col min="9" max="9" width="18.44140625" style="139" customWidth="1"/>
    <col min="10" max="10" width="15.6640625" style="144" customWidth="1"/>
    <col min="11" max="11" width="28.33203125" style="139" customWidth="1"/>
    <col min="12" max="16384" width="8" style="139"/>
  </cols>
  <sheetData>
    <row r="1" spans="1:13" ht="14.4">
      <c r="A1" s="137" t="s">
        <v>160</v>
      </c>
      <c r="B1" s="137"/>
      <c r="C1" s="137"/>
      <c r="D1" s="137"/>
      <c r="E1" s="137"/>
      <c r="F1" s="137"/>
      <c r="G1" s="137"/>
      <c r="H1" s="137"/>
      <c r="I1" s="137"/>
      <c r="J1" s="138"/>
      <c r="K1" s="138"/>
    </row>
    <row r="2" spans="1:13" s="138" customFormat="1">
      <c r="A2" s="140" t="str">
        <f>IF($C$6="Select…","ERROR, SELECT IF CHARTER BELOW",IF($C$6="N","District Name","Charter Name"))</f>
        <v>District Name</v>
      </c>
      <c r="B2" s="141"/>
      <c r="C2" s="142">
        <f>'80-120 AVG'!B2</f>
        <v>0</v>
      </c>
      <c r="D2" s="142"/>
      <c r="E2" s="142"/>
      <c r="H2" s="143" t="s">
        <v>8</v>
      </c>
      <c r="I2" s="69" t="s">
        <v>164</v>
      </c>
    </row>
    <row r="3" spans="1:13">
      <c r="A3" s="138" t="s">
        <v>9</v>
      </c>
      <c r="B3" s="144"/>
      <c r="C3" s="133"/>
      <c r="D3" s="133"/>
      <c r="E3" s="133"/>
      <c r="F3" s="144"/>
      <c r="H3" s="143" t="s">
        <v>10</v>
      </c>
      <c r="I3" s="145">
        <f>'80-120 AVG'!L2</f>
        <v>0</v>
      </c>
    </row>
    <row r="4" spans="1:13" s="146" customFormat="1">
      <c r="H4" s="147"/>
    </row>
    <row r="5" spans="1:13" s="146" customFormat="1" ht="14.4" thickBot="1">
      <c r="H5" s="147"/>
    </row>
    <row r="6" spans="1:13">
      <c r="A6" s="148" t="s">
        <v>11</v>
      </c>
      <c r="B6" s="149"/>
      <c r="C6" s="59" t="str">
        <f>IF(I2="D","N","Y")</f>
        <v>N</v>
      </c>
      <c r="D6" s="144"/>
      <c r="E6" s="150" t="s">
        <v>12</v>
      </c>
      <c r="F6" s="151">
        <f>'Reporting Dates'!B4</f>
        <v>44896</v>
      </c>
      <c r="G6" s="144"/>
    </row>
    <row r="7" spans="1:13">
      <c r="A7" s="152"/>
      <c r="B7" s="153"/>
      <c r="C7" s="154"/>
      <c r="D7" s="144"/>
      <c r="E7" s="150" t="s">
        <v>13</v>
      </c>
      <c r="F7" s="151">
        <f>'Reporting Dates'!B10</f>
        <v>44965</v>
      </c>
      <c r="G7" s="144"/>
    </row>
    <row r="8" spans="1:13" ht="14.4" thickBot="1">
      <c r="A8" s="155" t="s">
        <v>14</v>
      </c>
      <c r="B8" s="156"/>
      <c r="C8" s="4" t="s">
        <v>7</v>
      </c>
      <c r="D8" s="144"/>
      <c r="E8" s="150" t="s">
        <v>15</v>
      </c>
      <c r="F8" s="151">
        <f>'Reporting Dates'!B16</f>
        <v>45210</v>
      </c>
      <c r="G8" s="144"/>
    </row>
    <row r="9" spans="1:13">
      <c r="D9" s="144"/>
      <c r="E9" s="144"/>
      <c r="F9" s="144"/>
      <c r="G9" s="144"/>
    </row>
    <row r="10" spans="1:13" s="144" customFormat="1">
      <c r="A10" s="157" t="s">
        <v>16</v>
      </c>
      <c r="B10" s="158" t="s">
        <v>17</v>
      </c>
      <c r="D10" s="159"/>
      <c r="E10" s="160"/>
      <c r="F10" s="161"/>
      <c r="H10" s="150"/>
      <c r="K10" s="139"/>
      <c r="L10" s="139"/>
      <c r="M10" s="162"/>
    </row>
    <row r="11" spans="1:13">
      <c r="A11" s="150" t="s">
        <v>163</v>
      </c>
      <c r="B11" s="163">
        <f>'80-120 AVG'!I10</f>
        <v>0</v>
      </c>
      <c r="M11" s="164"/>
    </row>
    <row r="12" spans="1:13">
      <c r="A12" s="150" t="s">
        <v>18</v>
      </c>
      <c r="B12" s="163">
        <f>'80-120 AVG'!I12</f>
        <v>0</v>
      </c>
      <c r="G12" s="158" t="s">
        <v>19</v>
      </c>
      <c r="H12" s="158" t="s">
        <v>20</v>
      </c>
      <c r="I12" s="2"/>
      <c r="M12" s="164"/>
    </row>
    <row r="13" spans="1:13">
      <c r="A13" s="150" t="s">
        <v>21</v>
      </c>
      <c r="B13" s="165">
        <f>ROUND((B11/2)+B12,2)</f>
        <v>0</v>
      </c>
      <c r="G13" s="5">
        <v>1.44</v>
      </c>
      <c r="H13" s="6">
        <f>ROUND(B13*G13,3)</f>
        <v>0</v>
      </c>
      <c r="I13" s="2"/>
      <c r="L13" s="13"/>
    </row>
    <row r="14" spans="1:13">
      <c r="A14" s="157" t="s">
        <v>22</v>
      </c>
      <c r="B14" s="165"/>
      <c r="I14" s="2"/>
    </row>
    <row r="15" spans="1:13">
      <c r="A15" s="166" t="s">
        <v>23</v>
      </c>
      <c r="B15" s="163">
        <f>'80-120 AVG'!I15</f>
        <v>0</v>
      </c>
      <c r="G15" s="5">
        <v>1.2</v>
      </c>
      <c r="H15" s="7">
        <f t="shared" ref="H15:H26" si="0">ROUND(B15*G15,3)</f>
        <v>0</v>
      </c>
      <c r="I15" s="2"/>
    </row>
    <row r="16" spans="1:13">
      <c r="A16" s="166" t="s">
        <v>24</v>
      </c>
      <c r="B16" s="163">
        <f>'80-120 AVG'!I16</f>
        <v>0</v>
      </c>
      <c r="G16" s="5">
        <v>1.18</v>
      </c>
      <c r="H16" s="7">
        <f t="shared" si="0"/>
        <v>0</v>
      </c>
      <c r="I16" s="2"/>
      <c r="L16" s="13"/>
    </row>
    <row r="17" spans="1:12">
      <c r="A17" s="166" t="s">
        <v>25</v>
      </c>
      <c r="B17" s="163">
        <f>'80-120 AVG'!I17</f>
        <v>0</v>
      </c>
      <c r="G17" s="5">
        <v>1.18</v>
      </c>
      <c r="H17" s="7">
        <f t="shared" si="0"/>
        <v>0</v>
      </c>
      <c r="I17" s="2"/>
      <c r="L17" s="13"/>
    </row>
    <row r="18" spans="1:12">
      <c r="A18" s="166" t="s">
        <v>26</v>
      </c>
      <c r="B18" s="163">
        <f>'80-120 AVG'!I18</f>
        <v>0</v>
      </c>
      <c r="G18" s="5">
        <v>1.0449999999999999</v>
      </c>
      <c r="H18" s="7">
        <f t="shared" si="0"/>
        <v>0</v>
      </c>
      <c r="I18" s="2"/>
      <c r="L18" s="13"/>
    </row>
    <row r="19" spans="1:12">
      <c r="A19" s="166" t="s">
        <v>27</v>
      </c>
      <c r="B19" s="163">
        <f>'80-120 AVG'!I19</f>
        <v>0</v>
      </c>
      <c r="G19" s="5">
        <v>1.0449999999999999</v>
      </c>
      <c r="H19" s="7">
        <f t="shared" si="0"/>
        <v>0</v>
      </c>
      <c r="I19" s="2"/>
      <c r="L19" s="13"/>
    </row>
    <row r="20" spans="1:12">
      <c r="A20" s="166" t="s">
        <v>28</v>
      </c>
      <c r="B20" s="163">
        <f>'80-120 AVG'!I20</f>
        <v>0</v>
      </c>
      <c r="G20" s="5">
        <v>1.0449999999999999</v>
      </c>
      <c r="H20" s="7">
        <f t="shared" si="0"/>
        <v>0</v>
      </c>
      <c r="I20" s="2"/>
      <c r="L20" s="13"/>
    </row>
    <row r="21" spans="1:12">
      <c r="A21" s="166" t="s">
        <v>29</v>
      </c>
      <c r="B21" s="163">
        <f>'80-120 AVG'!I21</f>
        <v>0</v>
      </c>
      <c r="G21" s="5">
        <v>1.25</v>
      </c>
      <c r="H21" s="7">
        <f t="shared" si="0"/>
        <v>0</v>
      </c>
      <c r="I21" s="2"/>
      <c r="L21" s="13"/>
    </row>
    <row r="22" spans="1:12">
      <c r="A22" s="166" t="s">
        <v>30</v>
      </c>
      <c r="B22" s="163">
        <f>'80-120 AVG'!I22</f>
        <v>0</v>
      </c>
      <c r="G22" s="5">
        <v>1.25</v>
      </c>
      <c r="H22" s="7">
        <f t="shared" si="0"/>
        <v>0</v>
      </c>
      <c r="I22" s="2"/>
      <c r="L22" s="13"/>
    </row>
    <row r="23" spans="1:12">
      <c r="A23" s="166" t="s">
        <v>31</v>
      </c>
      <c r="B23" s="163">
        <f>'80-120 AVG'!I23</f>
        <v>0</v>
      </c>
      <c r="G23" s="5">
        <v>1.25</v>
      </c>
      <c r="H23" s="7">
        <f t="shared" si="0"/>
        <v>0</v>
      </c>
      <c r="I23" s="2"/>
      <c r="L23" s="13"/>
    </row>
    <row r="24" spans="1:12">
      <c r="A24" s="166" t="s">
        <v>0</v>
      </c>
      <c r="B24" s="163">
        <f>'80-120 AVG'!I24</f>
        <v>0</v>
      </c>
      <c r="G24" s="5">
        <v>1.25</v>
      </c>
      <c r="H24" s="7">
        <f t="shared" si="0"/>
        <v>0</v>
      </c>
      <c r="I24" s="2"/>
      <c r="L24" s="13"/>
    </row>
    <row r="25" spans="1:12">
      <c r="A25" s="166" t="s">
        <v>1</v>
      </c>
      <c r="B25" s="163">
        <f>'80-120 AVG'!I25</f>
        <v>0</v>
      </c>
      <c r="G25" s="5">
        <v>1.25</v>
      </c>
      <c r="H25" s="7">
        <f t="shared" si="0"/>
        <v>0</v>
      </c>
      <c r="I25" s="2"/>
      <c r="L25" s="13"/>
    </row>
    <row r="26" spans="1:12">
      <c r="A26" s="166" t="s">
        <v>2</v>
      </c>
      <c r="B26" s="163">
        <f>'80-120 AVG'!I26</f>
        <v>0</v>
      </c>
      <c r="D26" s="165"/>
      <c r="E26" s="165"/>
      <c r="G26" s="5">
        <v>1.25</v>
      </c>
      <c r="H26" s="7">
        <f t="shared" si="0"/>
        <v>0</v>
      </c>
      <c r="I26" s="2"/>
      <c r="L26" s="13"/>
    </row>
    <row r="27" spans="1:12">
      <c r="A27" s="150" t="s">
        <v>32</v>
      </c>
      <c r="B27" s="167">
        <f>ROUND(SUM(B15:B26),2)</f>
        <v>0</v>
      </c>
      <c r="H27" s="6">
        <f>SUM(H15:H26)</f>
        <v>0</v>
      </c>
      <c r="I27" s="2"/>
      <c r="L27" s="13"/>
    </row>
    <row r="28" spans="1:12">
      <c r="A28" s="143" t="s">
        <v>33</v>
      </c>
      <c r="B28" s="168">
        <f>ROUND(B13+B27,2)</f>
        <v>0</v>
      </c>
      <c r="G28" s="143" t="s">
        <v>4</v>
      </c>
      <c r="H28" s="8">
        <f>ROUND(H13+H27,3)</f>
        <v>0</v>
      </c>
      <c r="I28" s="2"/>
      <c r="J28" s="9"/>
      <c r="L28" s="13"/>
    </row>
    <row r="29" spans="1:12">
      <c r="C29" s="169"/>
      <c r="D29" s="170"/>
      <c r="E29" s="170"/>
      <c r="G29" s="171"/>
      <c r="I29" s="2"/>
      <c r="L29" s="13"/>
    </row>
    <row r="30" spans="1:12">
      <c r="A30" s="172" t="s">
        <v>34</v>
      </c>
      <c r="B30" s="172"/>
      <c r="C30" s="158" t="s">
        <v>35</v>
      </c>
      <c r="D30" s="158" t="s">
        <v>36</v>
      </c>
      <c r="E30" s="172"/>
      <c r="F30" s="172"/>
      <c r="G30" s="158" t="s">
        <v>37</v>
      </c>
      <c r="H30" s="173"/>
      <c r="I30" s="73"/>
    </row>
    <row r="31" spans="1:12">
      <c r="A31" s="157"/>
      <c r="C31" s="10"/>
      <c r="D31" s="174">
        <v>1</v>
      </c>
      <c r="G31" s="175">
        <f>ROUND((C31*D31),3)</f>
        <v>0</v>
      </c>
      <c r="I31" s="2"/>
    </row>
    <row r="32" spans="1:12">
      <c r="A32" s="157"/>
      <c r="I32" s="2"/>
    </row>
    <row r="33" spans="1:10">
      <c r="B33" s="172"/>
      <c r="C33" s="172"/>
      <c r="D33" s="172"/>
      <c r="E33" s="172"/>
      <c r="F33" s="172"/>
      <c r="G33" s="143" t="s">
        <v>38</v>
      </c>
      <c r="H33" s="8">
        <f>ROUND(H28*G31,3)</f>
        <v>0</v>
      </c>
      <c r="I33" s="2"/>
    </row>
    <row r="34" spans="1:10">
      <c r="A34" s="176"/>
      <c r="B34" s="177"/>
      <c r="C34" s="178"/>
      <c r="D34" s="158"/>
      <c r="I34" s="2"/>
    </row>
    <row r="35" spans="1:10">
      <c r="A35" s="172" t="s">
        <v>39</v>
      </c>
      <c r="B35" s="158" t="s">
        <v>17</v>
      </c>
      <c r="C35" s="172"/>
      <c r="D35" s="172"/>
      <c r="E35" s="172"/>
      <c r="F35" s="172"/>
      <c r="G35" s="158" t="s">
        <v>19</v>
      </c>
      <c r="H35" s="158" t="s">
        <v>20</v>
      </c>
      <c r="I35" s="73"/>
    </row>
    <row r="36" spans="1:10">
      <c r="A36" s="179" t="s">
        <v>40</v>
      </c>
      <c r="B36" s="11">
        <f>'80-120 AVG'!I56</f>
        <v>0</v>
      </c>
      <c r="G36" s="12">
        <v>0.7</v>
      </c>
      <c r="H36" s="7">
        <f>ROUND(B36*G36,3)</f>
        <v>0</v>
      </c>
      <c r="I36" s="2"/>
    </row>
    <row r="37" spans="1:10">
      <c r="A37" s="166" t="s">
        <v>41</v>
      </c>
      <c r="B37" s="11">
        <f>'80-120 AVG'!I57</f>
        <v>0</v>
      </c>
      <c r="G37" s="12">
        <v>1</v>
      </c>
      <c r="H37" s="7">
        <f>ROUND(B37*G37,3)</f>
        <v>0</v>
      </c>
      <c r="I37" s="2"/>
    </row>
    <row r="38" spans="1:10">
      <c r="A38" s="166" t="s">
        <v>42</v>
      </c>
      <c r="B38" s="11">
        <f>'80-120 AVG'!I58</f>
        <v>0</v>
      </c>
      <c r="G38" s="12">
        <v>2</v>
      </c>
      <c r="H38" s="7">
        <f>ROUND(B38*G38,3)</f>
        <v>0</v>
      </c>
      <c r="I38" s="2"/>
    </row>
    <row r="39" spans="1:10">
      <c r="A39" s="180" t="s">
        <v>43</v>
      </c>
      <c r="B39" s="11">
        <f>'80-120 AVG'!I59</f>
        <v>0</v>
      </c>
      <c r="G39" s="12">
        <v>2</v>
      </c>
      <c r="H39" s="7">
        <f>ROUND(B39*G39,3)</f>
        <v>0</v>
      </c>
      <c r="I39" s="2"/>
    </row>
    <row r="40" spans="1:10">
      <c r="A40" s="166"/>
      <c r="B40" s="158" t="s">
        <v>44</v>
      </c>
      <c r="H40" s="6"/>
      <c r="I40" s="2"/>
    </row>
    <row r="41" spans="1:10">
      <c r="A41" s="150" t="s">
        <v>45</v>
      </c>
      <c r="B41" s="11">
        <f>'80-120 AVG'!I63</f>
        <v>0</v>
      </c>
      <c r="D41" s="13"/>
      <c r="G41" s="177">
        <v>25</v>
      </c>
      <c r="H41" s="7">
        <f>ROUND(B41*G41,3)</f>
        <v>0</v>
      </c>
      <c r="I41" s="2"/>
    </row>
    <row r="42" spans="1:10">
      <c r="D42" s="165"/>
      <c r="H42" s="181">
        <f>ROUND(SUM(H36:H41),3)</f>
        <v>0</v>
      </c>
      <c r="I42" s="2"/>
    </row>
    <row r="43" spans="1:10">
      <c r="A43" s="143"/>
      <c r="I43" s="2"/>
    </row>
    <row r="44" spans="1:10" s="183" customFormat="1">
      <c r="A44" s="182" t="s">
        <v>46</v>
      </c>
      <c r="B44" s="158" t="s">
        <v>47</v>
      </c>
      <c r="C44" s="158" t="s">
        <v>48</v>
      </c>
      <c r="D44" s="158" t="s">
        <v>158</v>
      </c>
      <c r="G44" s="184"/>
      <c r="H44" s="185"/>
      <c r="I44" s="14"/>
      <c r="J44" s="144"/>
    </row>
    <row r="45" spans="1:10">
      <c r="A45" s="158" t="s">
        <v>49</v>
      </c>
      <c r="B45" s="158" t="s">
        <v>50</v>
      </c>
      <c r="C45" s="158" t="s">
        <v>50</v>
      </c>
      <c r="D45" s="158" t="s">
        <v>50</v>
      </c>
      <c r="F45" s="158" t="s">
        <v>51</v>
      </c>
      <c r="G45" s="158" t="s">
        <v>19</v>
      </c>
      <c r="H45" s="158" t="s">
        <v>20</v>
      </c>
      <c r="I45" s="2"/>
    </row>
    <row r="46" spans="1:10">
      <c r="A46" s="15" t="s">
        <v>52</v>
      </c>
      <c r="B46" s="16">
        <f>'80-120 AVG'!J33</f>
        <v>0</v>
      </c>
      <c r="C46" s="70"/>
      <c r="D46" s="70"/>
      <c r="F46" s="17">
        <f>IF($C$8="N",ROUND(B46+C46,2),ROUND(B46+D46,2))</f>
        <v>0</v>
      </c>
      <c r="G46" s="18">
        <v>0.5</v>
      </c>
      <c r="H46" s="7">
        <f>ROUND(F46*G46,3)</f>
        <v>0</v>
      </c>
      <c r="I46" s="2"/>
    </row>
    <row r="47" spans="1:10">
      <c r="A47" s="15" t="s">
        <v>53</v>
      </c>
      <c r="B47" s="16">
        <f>'80-120 AVG'!J37</f>
        <v>0</v>
      </c>
      <c r="C47" s="70"/>
      <c r="D47" s="70"/>
      <c r="F47" s="17">
        <f>IF($C$8="N",ROUND(B47+C47,2),ROUND(B47+D47,2))</f>
        <v>0</v>
      </c>
      <c r="G47" s="18">
        <v>0.5</v>
      </c>
      <c r="H47" s="7">
        <f>ROUND(F47*G47,3)</f>
        <v>0</v>
      </c>
      <c r="I47" s="2"/>
    </row>
    <row r="48" spans="1:10">
      <c r="A48" s="15" t="s">
        <v>54</v>
      </c>
      <c r="B48" s="19">
        <f>'80-120 AVG'!J41</f>
        <v>0</v>
      </c>
      <c r="C48" s="71"/>
      <c r="D48" s="71"/>
      <c r="F48" s="17">
        <f>IF($C$8="N",ROUND(B48+C48,2),ROUND(B48+D48,2))</f>
        <v>0</v>
      </c>
      <c r="G48" s="18">
        <v>0.5</v>
      </c>
      <c r="H48" s="7">
        <f>ROUND(F48*G48,3)</f>
        <v>0</v>
      </c>
      <c r="I48" s="2"/>
    </row>
    <row r="49" spans="1:9">
      <c r="A49" s="143" t="s">
        <v>55</v>
      </c>
      <c r="B49" s="20">
        <f>'80-120 AVG'!J45</f>
        <v>0</v>
      </c>
      <c r="C49" s="17">
        <f>SUM(C46:C48)</f>
        <v>0</v>
      </c>
      <c r="D49" s="17">
        <f>SUM(D46:D48)</f>
        <v>0</v>
      </c>
      <c r="F49" s="17">
        <f>IF($C$8="N",ROUND(B49+C49,2),ROUND(B49+D49,2))</f>
        <v>0</v>
      </c>
      <c r="G49" s="18">
        <v>0.5</v>
      </c>
      <c r="H49" s="8">
        <f>ROUND(F49*G49,3)</f>
        <v>0</v>
      </c>
      <c r="I49" s="74"/>
    </row>
    <row r="50" spans="1:9">
      <c r="A50" s="186"/>
      <c r="I50" s="2"/>
    </row>
    <row r="51" spans="1:9">
      <c r="A51" s="176" t="s">
        <v>56</v>
      </c>
      <c r="B51" s="158" t="s">
        <v>17</v>
      </c>
      <c r="C51" s="158" t="s">
        <v>57</v>
      </c>
      <c r="D51" s="158" t="s">
        <v>157</v>
      </c>
      <c r="E51" s="176"/>
      <c r="F51" s="158" t="s">
        <v>3</v>
      </c>
      <c r="G51" s="158" t="s">
        <v>19</v>
      </c>
      <c r="H51" s="158" t="s">
        <v>20</v>
      </c>
      <c r="I51" s="2"/>
    </row>
    <row r="52" spans="1:9">
      <c r="A52" s="187"/>
      <c r="B52" s="11">
        <f>'80-120 AVG'!I50</f>
        <v>0</v>
      </c>
      <c r="C52" s="60"/>
      <c r="D52" s="60"/>
      <c r="F52" s="17">
        <f>IF($C$8="N",ROUND(B52+C52,2),ROUND(B52+D52,2))</f>
        <v>0</v>
      </c>
      <c r="G52" s="188">
        <v>5.5E-2</v>
      </c>
      <c r="H52" s="6">
        <f>ROUND(F52*G52,3)</f>
        <v>0</v>
      </c>
      <c r="I52" s="2"/>
    </row>
    <row r="53" spans="1:9">
      <c r="I53" s="2"/>
    </row>
    <row r="54" spans="1:9">
      <c r="A54" s="176" t="s">
        <v>58</v>
      </c>
      <c r="B54" s="158" t="s">
        <v>17</v>
      </c>
      <c r="G54" s="158" t="s">
        <v>19</v>
      </c>
      <c r="H54" s="158" t="s">
        <v>20</v>
      </c>
      <c r="I54" s="2"/>
    </row>
    <row r="55" spans="1:9">
      <c r="B55" s="11">
        <f>'80-120 AVG'!I53</f>
        <v>0</v>
      </c>
      <c r="G55" s="189">
        <v>0.06</v>
      </c>
      <c r="H55" s="8">
        <f>ROUND(B55*G55,3)</f>
        <v>0</v>
      </c>
      <c r="I55" s="2"/>
    </row>
    <row r="56" spans="1:9">
      <c r="A56" s="186"/>
      <c r="B56" s="186"/>
      <c r="C56" s="186"/>
      <c r="D56" s="186"/>
      <c r="E56" s="186"/>
      <c r="I56" s="2"/>
    </row>
    <row r="57" spans="1:9">
      <c r="A57" s="157" t="s">
        <v>59</v>
      </c>
      <c r="F57" s="150"/>
      <c r="G57" s="150" t="s">
        <v>60</v>
      </c>
      <c r="H57" s="158" t="s">
        <v>20</v>
      </c>
      <c r="I57" s="2"/>
    </row>
    <row r="58" spans="1:9">
      <c r="F58" s="150" t="s">
        <v>61</v>
      </c>
      <c r="G58" s="190">
        <v>0</v>
      </c>
      <c r="H58" s="21">
        <f>'80-120 AVG'!J186</f>
        <v>0</v>
      </c>
      <c r="I58" s="2"/>
    </row>
    <row r="59" spans="1:9">
      <c r="B59" s="150" t="s">
        <v>62</v>
      </c>
      <c r="E59" s="139" t="s">
        <v>63</v>
      </c>
      <c r="F59" s="150" t="s">
        <v>64</v>
      </c>
      <c r="H59" s="21">
        <f>'80-120 AVG'!J206</f>
        <v>0</v>
      </c>
      <c r="I59" s="2"/>
    </row>
    <row r="60" spans="1:9">
      <c r="A60" s="150" t="s">
        <v>65</v>
      </c>
      <c r="B60" s="22"/>
      <c r="G60" s="143" t="s">
        <v>66</v>
      </c>
      <c r="H60" s="8">
        <f>IF(B60&gt;=2000,ROUND(SUM(H58:H59)*G58,3),ROUND(SUM(H58:H59),3))</f>
        <v>0</v>
      </c>
      <c r="I60" s="2"/>
    </row>
    <row r="61" spans="1:9">
      <c r="C61" s="13"/>
      <c r="I61" s="2"/>
    </row>
    <row r="62" spans="1:9">
      <c r="A62" s="150" t="str">
        <f>IF(C6="N","Local Charter Schools' FTE MEM"," ")</f>
        <v>Local Charter Schools' FTE MEM</v>
      </c>
      <c r="B62" s="72"/>
      <c r="C62" s="150"/>
      <c r="D62" s="23"/>
      <c r="G62" s="143" t="s">
        <v>67</v>
      </c>
      <c r="H62" s="24">
        <f>IF(AND(B63&gt;0,B63&lt;4000),ROUND(((4000-B63)/4000)*(0.15*B63),3),0)</f>
        <v>0</v>
      </c>
      <c r="I62" s="2"/>
    </row>
    <row r="63" spans="1:9">
      <c r="A63" s="150" t="str">
        <f>IF(C6="N","District &amp; Local Charter Total FTE MEM","")</f>
        <v>District &amp; Local Charter Total FTE MEM</v>
      </c>
      <c r="B63" s="165">
        <f>IF(C6="N",ROUND(B28+B62,2),0)</f>
        <v>0</v>
      </c>
      <c r="C63" s="25" t="s">
        <v>63</v>
      </c>
      <c r="G63" s="150" t="s">
        <v>68</v>
      </c>
      <c r="H63" s="191"/>
      <c r="I63" s="2"/>
    </row>
    <row r="64" spans="1:9">
      <c r="C64" s="26"/>
      <c r="G64" s="150"/>
      <c r="I64" s="2"/>
    </row>
    <row r="65" spans="1:10">
      <c r="C65" s="150"/>
      <c r="D65" s="25"/>
      <c r="G65" s="143" t="s">
        <v>69</v>
      </c>
      <c r="H65" s="27">
        <f>IF(AND(B63&lt;200,B63&gt;0),ROUND(200-B63,3),0)</f>
        <v>0</v>
      </c>
      <c r="I65" s="2"/>
    </row>
    <row r="66" spans="1:10">
      <c r="C66" s="150"/>
      <c r="D66" s="26"/>
      <c r="G66" s="150" t="s">
        <v>68</v>
      </c>
      <c r="H66" s="191"/>
      <c r="I66" s="2"/>
    </row>
    <row r="67" spans="1:10">
      <c r="C67" s="150"/>
      <c r="D67" s="28"/>
      <c r="E67" s="138"/>
      <c r="G67" s="143"/>
      <c r="I67" s="3"/>
      <c r="J67" s="29"/>
    </row>
    <row r="68" spans="1:10">
      <c r="A68" s="157" t="s">
        <v>70</v>
      </c>
      <c r="B68" s="144" t="s">
        <v>71</v>
      </c>
      <c r="C68" s="144" t="s">
        <v>72</v>
      </c>
      <c r="I68" s="2"/>
    </row>
    <row r="69" spans="1:10">
      <c r="A69" s="144" t="s">
        <v>5</v>
      </c>
      <c r="B69" s="144" t="s">
        <v>73</v>
      </c>
      <c r="C69" s="144" t="s">
        <v>74</v>
      </c>
      <c r="D69" s="144" t="s">
        <v>75</v>
      </c>
      <c r="G69" s="150" t="s">
        <v>76</v>
      </c>
      <c r="H69" s="158" t="s">
        <v>20</v>
      </c>
      <c r="I69" s="2"/>
    </row>
    <row r="70" spans="1:10">
      <c r="A70" s="30" t="s">
        <v>7</v>
      </c>
      <c r="B70" s="31">
        <v>0.15</v>
      </c>
      <c r="C70" s="30">
        <v>0</v>
      </c>
      <c r="D70" s="136" t="str">
        <f>IF(C70&gt;0.4,"Y","N")</f>
        <v>N</v>
      </c>
      <c r="G70" s="150" t="s">
        <v>165</v>
      </c>
      <c r="H70" s="135">
        <f>IF(AND(D70="Y",A70="N"),ROUND((B28*C70)*B70,3),IF(AND(D70="Y",A70="N"),ROUND((B28*C70)*B70,3),0))</f>
        <v>0</v>
      </c>
      <c r="I70" s="2"/>
    </row>
    <row r="71" spans="1:10">
      <c r="E71" s="32"/>
      <c r="F71" s="32"/>
      <c r="G71" s="32"/>
      <c r="I71" s="2"/>
    </row>
    <row r="72" spans="1:10" s="144" customFormat="1">
      <c r="A72" s="187" t="s">
        <v>77</v>
      </c>
      <c r="B72" s="158" t="s">
        <v>78</v>
      </c>
      <c r="F72" s="139"/>
      <c r="G72" s="192" t="s">
        <v>79</v>
      </c>
      <c r="H72" s="158" t="s">
        <v>20</v>
      </c>
      <c r="I72" s="3"/>
    </row>
    <row r="73" spans="1:10">
      <c r="A73" s="144"/>
      <c r="B73" s="33">
        <f>B28</f>
        <v>0</v>
      </c>
      <c r="G73" s="34"/>
      <c r="H73" s="181">
        <f>IF(B73&gt;0,ROUND(G73*B73,3),0)</f>
        <v>0</v>
      </c>
      <c r="I73" s="2"/>
    </row>
    <row r="74" spans="1:10">
      <c r="I74" s="3"/>
    </row>
    <row r="75" spans="1:10">
      <c r="A75" s="187" t="s">
        <v>80</v>
      </c>
      <c r="I75" s="3"/>
    </row>
    <row r="76" spans="1:10">
      <c r="A76" s="140" t="s">
        <v>81</v>
      </c>
      <c r="B76" s="193"/>
      <c r="I76" s="3"/>
    </row>
    <row r="77" spans="1:10">
      <c r="B77" s="150" t="s">
        <v>82</v>
      </c>
      <c r="C77" s="22"/>
      <c r="I77" s="3"/>
    </row>
    <row r="78" spans="1:10">
      <c r="B78" s="150" t="s">
        <v>83</v>
      </c>
      <c r="C78" s="60"/>
      <c r="I78" s="3"/>
    </row>
    <row r="79" spans="1:10">
      <c r="B79" s="194"/>
      <c r="C79" s="175">
        <f>IFERROR(IF(((C78-C77)/C77)&gt;=0.01,(ROUND((((C78-C77)-(C78*0.01))*1.5),3)+ROUND(((C78-C77)*0.5),3)),0),0)</f>
        <v>0</v>
      </c>
      <c r="I79" s="3"/>
    </row>
    <row r="80" spans="1:10">
      <c r="A80" s="140" t="s">
        <v>84</v>
      </c>
      <c r="B80" s="194"/>
      <c r="I80" s="2"/>
    </row>
    <row r="81" spans="1:10">
      <c r="B81" s="150" t="s">
        <v>85</v>
      </c>
      <c r="C81" s="60"/>
      <c r="H81" s="158" t="s">
        <v>20</v>
      </c>
      <c r="I81" s="3"/>
    </row>
    <row r="82" spans="1:10">
      <c r="A82" s="139" t="s">
        <v>86</v>
      </c>
      <c r="C82" s="175">
        <f>IFERROR(IF(((C81-C77)/C77)&gt;=0.01,(ROUND((((C81-C77)-(C81*0.01))*1.5),3)+ROUND(((C81-C77)*0.5),3)),0),0)</f>
        <v>0</v>
      </c>
      <c r="H82" s="24">
        <f>IFERROR(IF(C$8="N",C79,C82),0)</f>
        <v>0</v>
      </c>
      <c r="I82" s="2"/>
    </row>
    <row r="83" spans="1:10" ht="14.4">
      <c r="A83" s="195"/>
      <c r="D83" s="196"/>
      <c r="I83" s="2"/>
    </row>
    <row r="84" spans="1:10">
      <c r="A84" s="187" t="s">
        <v>87</v>
      </c>
      <c r="C84" s="158" t="s">
        <v>88</v>
      </c>
      <c r="D84" s="158" t="s">
        <v>159</v>
      </c>
      <c r="G84" s="158" t="s">
        <v>19</v>
      </c>
      <c r="H84" s="158" t="s">
        <v>20</v>
      </c>
      <c r="I84" s="2"/>
    </row>
    <row r="85" spans="1:10">
      <c r="C85" s="60"/>
      <c r="D85" s="60"/>
      <c r="G85" s="189">
        <v>1.5</v>
      </c>
      <c r="H85" s="8">
        <f>IF($C$8="N",ROUND(C85*G85,3),ROUND(D85*G85,3))</f>
        <v>0</v>
      </c>
      <c r="I85" s="2"/>
    </row>
    <row r="86" spans="1:10">
      <c r="C86" s="17"/>
      <c r="I86" s="2"/>
      <c r="J86" s="139"/>
    </row>
    <row r="87" spans="1:10">
      <c r="A87" s="187" t="s">
        <v>89</v>
      </c>
      <c r="B87" s="158" t="s">
        <v>90</v>
      </c>
      <c r="D87" s="158" t="s">
        <v>91</v>
      </c>
      <c r="G87" s="158" t="s">
        <v>19</v>
      </c>
      <c r="H87" s="158" t="s">
        <v>20</v>
      </c>
      <c r="I87" s="2"/>
    </row>
    <row r="88" spans="1:10">
      <c r="A88" s="197" t="s">
        <v>68</v>
      </c>
      <c r="B88" s="11">
        <f>'80-120 AVG'!I209</f>
        <v>0</v>
      </c>
      <c r="D88" s="11">
        <f>'80-120 AVG'!I212</f>
        <v>0</v>
      </c>
      <c r="G88" s="189">
        <v>0.25</v>
      </c>
      <c r="H88" s="198">
        <f>IF(C6="Y",0,IF(B88=0,0,ROUND((B88)*(D88/B88)*$G$88,3)))</f>
        <v>0</v>
      </c>
      <c r="I88" s="2"/>
    </row>
    <row r="89" spans="1:10">
      <c r="I89" s="2"/>
    </row>
    <row r="90" spans="1:10">
      <c r="A90" s="187" t="s">
        <v>92</v>
      </c>
      <c r="B90" s="158" t="s">
        <v>17</v>
      </c>
      <c r="E90" s="138"/>
      <c r="I90" s="2"/>
    </row>
    <row r="91" spans="1:10">
      <c r="A91" s="197" t="s">
        <v>68</v>
      </c>
      <c r="B91" s="11">
        <f>'80-120 AVG'!I215</f>
        <v>0</v>
      </c>
      <c r="E91" s="138"/>
      <c r="G91" s="158" t="s">
        <v>19</v>
      </c>
      <c r="H91" s="158" t="s">
        <v>20</v>
      </c>
      <c r="I91" s="2"/>
    </row>
    <row r="92" spans="1:10">
      <c r="A92" s="150"/>
      <c r="E92" s="138"/>
      <c r="G92" s="189">
        <v>0.1</v>
      </c>
      <c r="H92" s="191">
        <f>ROUND(B91*G92,3)</f>
        <v>0</v>
      </c>
      <c r="I92" s="2"/>
    </row>
    <row r="93" spans="1:10">
      <c r="A93" s="187" t="s">
        <v>93</v>
      </c>
      <c r="B93" s="158" t="s">
        <v>17</v>
      </c>
      <c r="I93" s="3"/>
    </row>
    <row r="94" spans="1:10">
      <c r="A94" s="197" t="s">
        <v>68</v>
      </c>
      <c r="B94" s="11">
        <f>'80-120 AVG'!I218</f>
        <v>0</v>
      </c>
      <c r="E94" s="138"/>
      <c r="G94" s="158" t="s">
        <v>19</v>
      </c>
      <c r="H94" s="158" t="s">
        <v>20</v>
      </c>
      <c r="I94" s="2"/>
    </row>
    <row r="95" spans="1:10">
      <c r="E95" s="138"/>
      <c r="G95" s="189">
        <v>0.1</v>
      </c>
      <c r="H95" s="191">
        <f>ROUND(B94*G95,3)</f>
        <v>0</v>
      </c>
      <c r="I95" s="2"/>
    </row>
    <row r="96" spans="1:10" ht="14.4">
      <c r="E96" s="138"/>
      <c r="H96" s="199"/>
      <c r="I96" s="2"/>
    </row>
    <row r="97" spans="1:10">
      <c r="A97" s="187" t="s">
        <v>94</v>
      </c>
      <c r="B97" s="20"/>
      <c r="C97" s="20"/>
      <c r="E97" s="138"/>
      <c r="G97" s="35"/>
      <c r="H97" s="200"/>
      <c r="I97" s="2"/>
      <c r="J97" s="201"/>
    </row>
    <row r="98" spans="1:10">
      <c r="A98" s="150" t="s">
        <v>95</v>
      </c>
      <c r="B98" s="22" t="s">
        <v>6</v>
      </c>
      <c r="C98" s="202" t="s">
        <v>96</v>
      </c>
      <c r="D98" s="20"/>
      <c r="E98" s="35"/>
      <c r="G98" s="158" t="s">
        <v>19</v>
      </c>
      <c r="H98" s="158" t="s">
        <v>20</v>
      </c>
      <c r="I98" s="2"/>
    </row>
    <row r="99" spans="1:10">
      <c r="D99" s="150" t="s">
        <v>97</v>
      </c>
      <c r="E99" s="22">
        <v>0</v>
      </c>
      <c r="G99" s="189">
        <v>0.14699999999999999</v>
      </c>
      <c r="H99" s="198">
        <f>ROUND(G99*E99,3)</f>
        <v>0</v>
      </c>
      <c r="I99" s="2"/>
    </row>
    <row r="100" spans="1:10">
      <c r="C100" s="202" t="s">
        <v>98</v>
      </c>
      <c r="D100" s="20"/>
      <c r="G100" s="189"/>
      <c r="H100" s="198"/>
      <c r="I100" s="2"/>
    </row>
    <row r="101" spans="1:10">
      <c r="D101" s="150" t="s">
        <v>99</v>
      </c>
      <c r="E101" s="22">
        <v>0</v>
      </c>
      <c r="G101" s="189">
        <v>0.17</v>
      </c>
      <c r="H101" s="198">
        <f>ROUND(G101*E101,3)</f>
        <v>0</v>
      </c>
      <c r="I101" s="2"/>
    </row>
    <row r="102" spans="1:10" s="195" customFormat="1" ht="14.4">
      <c r="H102" s="199"/>
      <c r="I102" s="1"/>
    </row>
    <row r="103" spans="1:10">
      <c r="G103" s="143" t="s">
        <v>100</v>
      </c>
      <c r="H103" s="181">
        <f>ROUND(H33+H42+H49+H52+H55+H60+H62+H65+H70+H73+H82+H85+H88+H92+H95+H99+H101,3)</f>
        <v>0</v>
      </c>
      <c r="I103" s="2"/>
    </row>
    <row r="104" spans="1:10">
      <c r="G104" s="143"/>
      <c r="I104" s="3"/>
    </row>
    <row r="105" spans="1:10">
      <c r="A105" s="176" t="s">
        <v>101</v>
      </c>
      <c r="B105" s="203"/>
      <c r="D105" s="36"/>
      <c r="G105" s="143"/>
      <c r="H105" s="158" t="s">
        <v>20</v>
      </c>
      <c r="I105" s="2"/>
    </row>
    <row r="106" spans="1:10">
      <c r="B106" s="158" t="s">
        <v>102</v>
      </c>
      <c r="C106" s="61"/>
      <c r="G106" s="143"/>
      <c r="H106" s="24">
        <f>IF($C$8="Y",IF(AND(B28&lt;=200,C106&gt;H103),ROUND(C106-H103,3),0),0)</f>
        <v>0</v>
      </c>
      <c r="I106" s="2"/>
    </row>
    <row r="107" spans="1:10">
      <c r="G107" s="143"/>
      <c r="H107" s="204"/>
      <c r="I107" s="3"/>
    </row>
    <row r="108" spans="1:10">
      <c r="G108" s="143" t="s">
        <v>103</v>
      </c>
      <c r="H108" s="181">
        <f>ROUND(H103+H106,3)</f>
        <v>0</v>
      </c>
      <c r="I108" s="2"/>
    </row>
    <row r="109" spans="1:10">
      <c r="G109" s="143"/>
      <c r="I109" s="75"/>
    </row>
    <row r="110" spans="1:10" ht="14.4">
      <c r="A110" s="187" t="s">
        <v>104</v>
      </c>
      <c r="B110" s="195"/>
      <c r="C110" s="158" t="s">
        <v>57</v>
      </c>
      <c r="D110" s="158" t="s">
        <v>157</v>
      </c>
      <c r="E110" s="158" t="s">
        <v>105</v>
      </c>
      <c r="F110" s="158" t="s">
        <v>3</v>
      </c>
      <c r="G110" s="158" t="s">
        <v>19</v>
      </c>
      <c r="H110" s="158" t="s">
        <v>20</v>
      </c>
      <c r="I110" s="2"/>
    </row>
    <row r="111" spans="1:10" ht="14.4">
      <c r="B111" s="195"/>
      <c r="C111" s="60"/>
      <c r="D111" s="60"/>
      <c r="E111" s="58"/>
      <c r="F111" s="205">
        <f>IF($C$8="N",ROUND(B111+C111,2),ROUND(B111+D111,2))</f>
        <v>0</v>
      </c>
      <c r="G111" s="189">
        <v>1.2E-2</v>
      </c>
      <c r="H111" s="24">
        <f>ROUND(F111*E111*G111,3)</f>
        <v>0</v>
      </c>
      <c r="I111" s="2"/>
      <c r="J111" s="139"/>
    </row>
    <row r="112" spans="1:10" ht="14.4">
      <c r="A112" s="186"/>
      <c r="B112" s="195"/>
      <c r="G112" s="143"/>
      <c r="H112" s="28"/>
      <c r="I112" s="2"/>
    </row>
    <row r="113" spans="1:11" ht="14.4">
      <c r="A113" s="187" t="s">
        <v>106</v>
      </c>
      <c r="B113" s="195"/>
      <c r="C113" s="158" t="s">
        <v>57</v>
      </c>
      <c r="D113" s="158" t="s">
        <v>157</v>
      </c>
      <c r="E113" s="158" t="s">
        <v>105</v>
      </c>
      <c r="F113" s="158" t="s">
        <v>3</v>
      </c>
      <c r="G113" s="158" t="s">
        <v>19</v>
      </c>
      <c r="H113" s="158" t="s">
        <v>20</v>
      </c>
      <c r="I113" s="2"/>
    </row>
    <row r="114" spans="1:11" ht="14.4">
      <c r="A114" s="144"/>
      <c r="B114" s="195"/>
      <c r="C114" s="60"/>
      <c r="D114" s="60"/>
      <c r="E114" s="58"/>
      <c r="F114" s="205">
        <f>IF($C$8="N",ROUND(B114+C114,2),ROUND(B114+D114,2))</f>
        <v>0</v>
      </c>
      <c r="G114" s="189">
        <v>1.6E-2</v>
      </c>
      <c r="H114" s="24">
        <f>ROUND(F114*E114*G114,3)</f>
        <v>0</v>
      </c>
      <c r="I114" s="2"/>
      <c r="J114" s="139"/>
    </row>
    <row r="115" spans="1:11" ht="14.4">
      <c r="A115" s="150"/>
      <c r="B115" s="195"/>
      <c r="I115" s="2"/>
    </row>
    <row r="116" spans="1:11">
      <c r="G116" s="143" t="s">
        <v>107</v>
      </c>
      <c r="H116" s="181">
        <f>ROUND(H114+H111+H108,3)</f>
        <v>0</v>
      </c>
      <c r="I116" s="2"/>
    </row>
    <row r="117" spans="1:11">
      <c r="G117" s="143"/>
      <c r="H117" s="204"/>
    </row>
    <row r="118" spans="1:11">
      <c r="E118" s="138"/>
      <c r="G118" s="143" t="s">
        <v>108</v>
      </c>
      <c r="I118" s="37"/>
    </row>
    <row r="119" spans="1:11">
      <c r="E119" s="138"/>
      <c r="G119" s="143"/>
      <c r="I119" s="175"/>
    </row>
    <row r="120" spans="1:11">
      <c r="E120" s="138"/>
      <c r="G120" s="143" t="s">
        <v>109</v>
      </c>
      <c r="I120" s="38">
        <f>ROUND(ROUND(H114*I118,2)+ROUND(H111*I118,2)+ROUND(H108*I118,2),2)</f>
        <v>0</v>
      </c>
    </row>
    <row r="121" spans="1:11">
      <c r="E121" s="138"/>
      <c r="G121" s="143"/>
      <c r="I121" s="175"/>
      <c r="K121" s="38"/>
    </row>
    <row r="122" spans="1:11">
      <c r="D122" s="138"/>
      <c r="G122" s="143" t="s">
        <v>110</v>
      </c>
      <c r="I122" s="206">
        <f>IF(C6="N",0,ROUND((-I120*0.02),2))</f>
        <v>0</v>
      </c>
    </row>
    <row r="123" spans="1:11" s="195" customFormat="1" ht="14.4"/>
    <row r="124" spans="1:11">
      <c r="A124" s="176" t="s">
        <v>111</v>
      </c>
      <c r="D124" s="150" t="s">
        <v>112</v>
      </c>
      <c r="E124" s="37"/>
      <c r="F124" s="40">
        <v>0.9</v>
      </c>
      <c r="I124" s="207">
        <f>ROUND(F124*E124,2)</f>
        <v>0</v>
      </c>
    </row>
    <row r="125" spans="1:11">
      <c r="E125" s="208"/>
      <c r="F125" s="209" t="s">
        <v>113</v>
      </c>
      <c r="I125" s="38">
        <f>(-I124)</f>
        <v>0</v>
      </c>
    </row>
    <row r="126" spans="1:11" ht="14.4" thickBot="1"/>
    <row r="127" spans="1:11" ht="16.8" thickTop="1" thickBot="1">
      <c r="D127" s="210" t="s">
        <v>114</v>
      </c>
      <c r="E127" s="211"/>
      <c r="F127" s="211"/>
      <c r="G127" s="211"/>
      <c r="H127" s="212"/>
      <c r="I127" s="213">
        <f>ROUND(I120+I122+I125,2)</f>
        <v>0</v>
      </c>
      <c r="J127" s="195"/>
    </row>
    <row r="128" spans="1:11" ht="14.4" thickTop="1"/>
    <row r="129" spans="10:11">
      <c r="K129" s="146"/>
    </row>
    <row r="130" spans="10:11">
      <c r="J130" s="139"/>
      <c r="K130" s="146"/>
    </row>
    <row r="131" spans="10:11">
      <c r="J131" s="150"/>
      <c r="K131" s="39"/>
    </row>
    <row r="132" spans="10:11">
      <c r="J132" s="150"/>
      <c r="K132" s="39"/>
    </row>
    <row r="133" spans="10:11">
      <c r="J133" s="150"/>
      <c r="K133" s="39"/>
    </row>
  </sheetData>
  <sheetProtection algorithmName="SHA-512" hashValue="2kjIIAw9nYCa2Ex7UG4ipHGr5H3yWsxaGEH0LcmLCNH0EGjv5MRVfVLmfUM8CjUIM1up14SKxAwcuw0dqRzCBg==" saltValue="Ra9cAN6cABtHCrEhhrVSXA==" spinCount="100000" sheet="1" formatCells="0" formatColumns="0" formatRows="0" insertColumns="0" insertRows="0" insertHyperlinks="0" sort="0" autoFilter="0" pivotTables="0"/>
  <mergeCells count="3">
    <mergeCell ref="A1:I1"/>
    <mergeCell ref="C2:E2"/>
    <mergeCell ref="C3:E3"/>
  </mergeCells>
  <conditionalFormatting sqref="B62">
    <cfRule type="expression" dxfId="2" priority="3">
      <formula>$I$2="D"</formula>
    </cfRule>
  </conditionalFormatting>
  <conditionalFormatting sqref="C46:C48 C52 C78 C85 C111 C114">
    <cfRule type="expression" dxfId="1" priority="2">
      <formula>$C$8="N"</formula>
    </cfRule>
  </conditionalFormatting>
  <conditionalFormatting sqref="C81 C106 D46:D48 D52 D85 D111 D114">
    <cfRule type="expression" dxfId="0" priority="1">
      <formula>$C$8="Y"</formula>
    </cfRule>
  </conditionalFormatting>
  <dataValidations count="3">
    <dataValidation type="list" allowBlank="1" showInputMessage="1" showErrorMessage="1" sqref="B98" xr:uid="{FBA10F81-7131-4CB2-9E35-3A4D95C91BE2}">
      <formula1>"YES,NO"</formula1>
    </dataValidation>
    <dataValidation type="list" allowBlank="1" showInputMessage="1" showErrorMessage="1" sqref="C8 A70" xr:uid="{5675AC29-5EF0-451E-99D1-8EC5C0F26B84}">
      <formula1>"Y,N"</formula1>
    </dataValidation>
    <dataValidation type="list" allowBlank="1" showInputMessage="1" showErrorMessage="1" sqref="I2" xr:uid="{D2D3D82A-8A77-48D6-8092-AAB36A3289F7}">
      <formula1>"D,C"</formula1>
    </dataValidation>
  </dataValidations>
  <printOptions horizontalCentered="1"/>
  <pageMargins left="0.2" right="0.2" top="0.5" bottom="0.5" header="0" footer="0.3"/>
  <pageSetup scale="61" orientation="portrait" r:id="rId1"/>
  <headerFooter>
    <oddHeader>&amp;C&amp;G</oddHeader>
    <oddFooter>&amp;L&amp;"-,Bold"2023-2024 SEG PLANNING TOOL - NOT FOR OFFICIAL USE FOR PLANNING PURPOSES ONLY&amp;R&amp;"-,Bold"&amp;P of &amp;N</oddFooter>
  </headerFooter>
  <rowBreaks count="1" manualBreakCount="1">
    <brk id="73" max="8" man="1"/>
  </rowBreaks>
  <colBreaks count="1" manualBreakCount="1">
    <brk id="9" max="1048575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E9779-FE30-41C0-8F84-E48A9818535E}">
  <dimension ref="A1:B16"/>
  <sheetViews>
    <sheetView workbookViewId="0"/>
  </sheetViews>
  <sheetFormatPr defaultRowHeight="14.4"/>
  <cols>
    <col min="2" max="2" width="10.5546875" bestFit="1" customWidth="1"/>
  </cols>
  <sheetData>
    <row r="1" spans="1:2" ht="15" thickBot="1">
      <c r="A1" s="45"/>
      <c r="B1" s="45"/>
    </row>
    <row r="2" spans="1:2">
      <c r="A2" s="46" t="s">
        <v>147</v>
      </c>
      <c r="B2" s="47">
        <v>12</v>
      </c>
    </row>
    <row r="3" spans="1:2">
      <c r="A3" s="48" t="s">
        <v>148</v>
      </c>
      <c r="B3" s="49">
        <v>2022</v>
      </c>
    </row>
    <row r="4" spans="1:2" ht="15" thickBot="1">
      <c r="A4" s="50" t="s">
        <v>119</v>
      </c>
      <c r="B4" s="51">
        <f>WORKDAY(DATE(B3,B2,0),1)</f>
        <v>44896</v>
      </c>
    </row>
    <row r="5" spans="1:2" ht="15" thickBot="1">
      <c r="A5" s="45"/>
      <c r="B5" s="45"/>
    </row>
    <row r="6" spans="1:2">
      <c r="A6" s="46" t="s">
        <v>149</v>
      </c>
      <c r="B6" s="47">
        <v>4</v>
      </c>
    </row>
    <row r="7" spans="1:2">
      <c r="A7" s="48" t="s">
        <v>150</v>
      </c>
      <c r="B7" s="49">
        <v>2</v>
      </c>
    </row>
    <row r="8" spans="1:2">
      <c r="A8" s="48" t="s">
        <v>151</v>
      </c>
      <c r="B8" s="49">
        <v>2</v>
      </c>
    </row>
    <row r="9" spans="1:2">
      <c r="A9" s="48" t="s">
        <v>152</v>
      </c>
      <c r="B9" s="49">
        <v>2023</v>
      </c>
    </row>
    <row r="10" spans="1:2" ht="15" thickBot="1">
      <c r="A10" s="50" t="s">
        <v>120</v>
      </c>
      <c r="B10" s="51">
        <f>DATE(B9,B8,1+7*B7)-WEEKDAY(DATE(B9,B8,8-B6))</f>
        <v>44965</v>
      </c>
    </row>
    <row r="11" spans="1:2" ht="15" thickBot="1"/>
    <row r="12" spans="1:2">
      <c r="A12" s="46" t="s">
        <v>153</v>
      </c>
      <c r="B12" s="47">
        <v>4</v>
      </c>
    </row>
    <row r="13" spans="1:2">
      <c r="A13" s="48" t="s">
        <v>154</v>
      </c>
      <c r="B13" s="49">
        <v>2</v>
      </c>
    </row>
    <row r="14" spans="1:2">
      <c r="A14" s="48" t="s">
        <v>155</v>
      </c>
      <c r="B14" s="49">
        <v>10</v>
      </c>
    </row>
    <row r="15" spans="1:2">
      <c r="A15" s="48" t="s">
        <v>156</v>
      </c>
      <c r="B15" s="49">
        <v>2023</v>
      </c>
    </row>
    <row r="16" spans="1:2" ht="15" thickBot="1">
      <c r="A16" s="50" t="s">
        <v>122</v>
      </c>
      <c r="B16" s="51">
        <f>DATE(B15,B14,1+7*B13)-WEEKDAY(DATE(B15,B14,8-B12))</f>
        <v>45210</v>
      </c>
    </row>
  </sheetData>
  <sheetProtection algorithmName="SHA-512" hashValue="nCPHHfiBWa77a8cYCQXhtp/N06RSJCheyxbAIKB0pGCM3awFTyj9xB9GMKPCJV5D/7ZdIhdSRLgk7Ih4js7mkQ==" saltValue="5p6aFHKoWs4vdCqj/1/Ov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5E68D-5ED3-469D-A606-ACFD5D1CA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E1958C-F460-4103-B3E3-1ACE2384B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EED70-37EE-4061-BF79-36B334E0048E}">
  <ds:schemaRefs>
    <ds:schemaRef ds:uri="http://purl.org/dc/dcmitype/"/>
    <ds:schemaRef ds:uri="http://schemas.microsoft.com/office/infopath/2007/PartnerControls"/>
    <ds:schemaRef ds:uri="http://purl.org/dc/elements/1.1/"/>
    <ds:schemaRef ds:uri="f31b0f60-fd0c-42a1-8924-8e870d476e8f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80-120 AVG</vt:lpstr>
      <vt:lpstr>910B5</vt:lpstr>
      <vt:lpstr>Reporting Dates</vt:lpstr>
      <vt:lpstr>'80-120 AVG'!Print_Area</vt:lpstr>
      <vt:lpstr>'910B5'!Print_Area</vt:lpstr>
      <vt:lpstr>'80-120 AVG'!Print_Titles</vt:lpstr>
      <vt:lpstr>'910B5'!Print_Titles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Cordova, Sara, PED</cp:lastModifiedBy>
  <cp:lastPrinted>2023-03-23T23:43:06Z</cp:lastPrinted>
  <dcterms:created xsi:type="dcterms:W3CDTF">2023-03-23T20:26:35Z</dcterms:created>
  <dcterms:modified xsi:type="dcterms:W3CDTF">2023-03-31T00:17:00Z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