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pBud_Startup/Shared Documents/FY23forFY24/Forms/"/>
    </mc:Choice>
  </mc:AlternateContent>
  <xr:revisionPtr revIDLastSave="0" documentId="13_ncr:1_{F6558EBA-8495-41CD-87E0-85AEC5598DA2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901B-10" sheetId="3" r:id="rId1"/>
    <sheet name="PED_ONLY" sheetId="5" state="hidden" r:id="rId2"/>
    <sheet name="PED_ONLY2" sheetId="7" state="hidden" r:id="rId3"/>
  </sheets>
  <definedNames>
    <definedName name="_xlnm._FilterDatabase" localSheetId="2" hidden="1">PED_ONLY2!$A$1:$J$256</definedName>
    <definedName name="Entity_List">OFFSET(#REF!,,,COUNTIF(#REF!,"?*")-1)</definedName>
    <definedName name="_xlnm.Print_Area" localSheetId="0">'901B-10'!$B$7:$L$51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AD10" i="5"/>
  <c r="AD9" i="5"/>
  <c r="AD7" i="5"/>
  <c r="AC4" i="5"/>
  <c r="K10" i="3"/>
  <c r="A9" i="3" s="1"/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" i="7"/>
  <c r="B16" i="3"/>
  <c r="E2" i="7"/>
  <c r="E3" i="7"/>
  <c r="E4" i="7"/>
  <c r="E5" i="7"/>
  <c r="F6" i="7" s="1"/>
  <c r="G6" i="7" s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H20" i="3"/>
  <c r="G6" i="3" l="1"/>
  <c r="B12" i="3"/>
  <c r="F41" i="7"/>
  <c r="G41" i="7" s="1"/>
  <c r="F89" i="7"/>
  <c r="G89" i="7" s="1"/>
  <c r="F7" i="7"/>
  <c r="G7" i="7" s="1"/>
  <c r="B13" i="3"/>
  <c r="F24" i="7"/>
  <c r="G24" i="7" s="1"/>
  <c r="F9" i="7"/>
  <c r="G9" i="7" s="1"/>
  <c r="F23" i="7"/>
  <c r="G23" i="7" s="1"/>
  <c r="F75" i="7"/>
  <c r="G75" i="7" s="1"/>
  <c r="F112" i="7"/>
  <c r="G112" i="7" s="1"/>
  <c r="F55" i="7"/>
  <c r="G55" i="7" s="1"/>
  <c r="F22" i="7"/>
  <c r="G22" i="7" s="1"/>
  <c r="F39" i="7"/>
  <c r="G39" i="7" s="1"/>
  <c r="F97" i="7"/>
  <c r="G97" i="7" s="1"/>
  <c r="F46" i="7"/>
  <c r="G46" i="7" s="1"/>
  <c r="F14" i="7"/>
  <c r="G14" i="7" s="1"/>
  <c r="F198" i="7"/>
  <c r="G198" i="7" s="1"/>
  <c r="H198" i="7" s="1"/>
  <c r="F96" i="7"/>
  <c r="G96" i="7" s="1"/>
  <c r="F70" i="7"/>
  <c r="G70" i="7" s="1"/>
  <c r="F33" i="7"/>
  <c r="G33" i="7" s="1"/>
  <c r="F172" i="7"/>
  <c r="G172" i="7" s="1"/>
  <c r="F64" i="7"/>
  <c r="G64" i="7" s="1"/>
  <c r="F32" i="7"/>
  <c r="G32" i="7" s="1"/>
  <c r="F3" i="7"/>
  <c r="G3" i="7" s="1"/>
  <c r="F141" i="7"/>
  <c r="G141" i="7" s="1"/>
  <c r="F57" i="7"/>
  <c r="G57" i="7" s="1"/>
  <c r="F121" i="7"/>
  <c r="G121" i="7" s="1"/>
  <c r="F56" i="7"/>
  <c r="G56" i="7" s="1"/>
  <c r="F20" i="3"/>
  <c r="B8" i="3"/>
  <c r="J31" i="3"/>
  <c r="B34" i="3"/>
  <c r="B15" i="3"/>
  <c r="F34" i="3"/>
  <c r="B37" i="3"/>
  <c r="B7" i="3"/>
  <c r="J34" i="3"/>
  <c r="B19" i="3"/>
  <c r="F37" i="3"/>
  <c r="B27" i="3"/>
  <c r="B31" i="3"/>
  <c r="J37" i="3"/>
  <c r="F31" i="3"/>
  <c r="B10" i="3"/>
  <c r="F161" i="7"/>
  <c r="G161" i="7" s="1"/>
  <c r="F110" i="7"/>
  <c r="G110" i="7" s="1"/>
  <c r="F43" i="7"/>
  <c r="G43" i="7" s="1"/>
  <c r="F212" i="7"/>
  <c r="G212" i="7" s="1"/>
  <c r="H212" i="7" s="1"/>
  <c r="F174" i="7"/>
  <c r="G174" i="7" s="1"/>
  <c r="F160" i="7"/>
  <c r="G160" i="7" s="1"/>
  <c r="F142" i="7"/>
  <c r="G142" i="7" s="1"/>
  <c r="F123" i="7"/>
  <c r="G123" i="7" s="1"/>
  <c r="F109" i="7"/>
  <c r="G109" i="7" s="1"/>
  <c r="F214" i="7"/>
  <c r="G214" i="7" s="1"/>
  <c r="H214" i="7" s="1"/>
  <c r="F221" i="7"/>
  <c r="G221" i="7" s="1"/>
  <c r="H221" i="7" s="1"/>
  <c r="F233" i="7"/>
  <c r="G233" i="7" s="1"/>
  <c r="H233" i="7" s="1"/>
  <c r="F247" i="7"/>
  <c r="G247" i="7" s="1"/>
  <c r="H247" i="7" s="1"/>
  <c r="F251" i="7"/>
  <c r="G251" i="7" s="1"/>
  <c r="H251" i="7" s="1"/>
  <c r="F211" i="7"/>
  <c r="G211" i="7" s="1"/>
  <c r="H211" i="7" s="1"/>
  <c r="F207" i="7"/>
  <c r="G207" i="7" s="1"/>
  <c r="H207" i="7" s="1"/>
  <c r="F194" i="7"/>
  <c r="G194" i="7" s="1"/>
  <c r="H194" i="7" s="1"/>
  <c r="F5" i="7"/>
  <c r="G5" i="7" s="1"/>
  <c r="F15" i="7"/>
  <c r="G15" i="7" s="1"/>
  <c r="F25" i="7"/>
  <c r="G25" i="7" s="1"/>
  <c r="F37" i="7"/>
  <c r="G37" i="7" s="1"/>
  <c r="F217" i="7"/>
  <c r="G217" i="7" s="1"/>
  <c r="H217" i="7" s="1"/>
  <c r="F200" i="7"/>
  <c r="G200" i="7" s="1"/>
  <c r="H200" i="7" s="1"/>
  <c r="F17" i="7"/>
  <c r="G17" i="7" s="1"/>
  <c r="F29" i="7"/>
  <c r="G29" i="7" s="1"/>
  <c r="F49" i="7"/>
  <c r="G49" i="7" s="1"/>
  <c r="F61" i="7"/>
  <c r="G61" i="7" s="1"/>
  <c r="F71" i="7"/>
  <c r="G71" i="7" s="1"/>
  <c r="F81" i="7"/>
  <c r="G81" i="7" s="1"/>
  <c r="F93" i="7"/>
  <c r="G93" i="7" s="1"/>
  <c r="F103" i="7"/>
  <c r="G103" i="7" s="1"/>
  <c r="F113" i="7"/>
  <c r="G113" i="7" s="1"/>
  <c r="F125" i="7"/>
  <c r="G125" i="7" s="1"/>
  <c r="F135" i="7"/>
  <c r="G135" i="7" s="1"/>
  <c r="F145" i="7"/>
  <c r="G145" i="7" s="1"/>
  <c r="F157" i="7"/>
  <c r="G157" i="7" s="1"/>
  <c r="F167" i="7"/>
  <c r="G167" i="7" s="1"/>
  <c r="F176" i="7"/>
  <c r="G176" i="7" s="1"/>
  <c r="F185" i="7"/>
  <c r="G185" i="7" s="1"/>
  <c r="F253" i="7"/>
  <c r="G253" i="7" s="1"/>
  <c r="H253" i="7" s="1"/>
  <c r="F245" i="7"/>
  <c r="G245" i="7" s="1"/>
  <c r="H245" i="7" s="1"/>
  <c r="F237" i="7"/>
  <c r="G237" i="7" s="1"/>
  <c r="H237" i="7" s="1"/>
  <c r="F229" i="7"/>
  <c r="G229" i="7" s="1"/>
  <c r="H229" i="7" s="1"/>
  <c r="F220" i="7"/>
  <c r="G220" i="7" s="1"/>
  <c r="H220" i="7" s="1"/>
  <c r="F213" i="7"/>
  <c r="G213" i="7" s="1"/>
  <c r="H213" i="7" s="1"/>
  <c r="F206" i="7"/>
  <c r="G206" i="7" s="1"/>
  <c r="H206" i="7" s="1"/>
  <c r="F189" i="7"/>
  <c r="G189" i="7" s="1"/>
  <c r="F8" i="7"/>
  <c r="G8" i="7" s="1"/>
  <c r="F19" i="7"/>
  <c r="G19" i="7" s="1"/>
  <c r="F30" i="7"/>
  <c r="G30" i="7" s="1"/>
  <c r="F40" i="7"/>
  <c r="G40" i="7" s="1"/>
  <c r="F51" i="7"/>
  <c r="G51" i="7" s="1"/>
  <c r="F62" i="7"/>
  <c r="G62" i="7" s="1"/>
  <c r="F72" i="7"/>
  <c r="G72" i="7" s="1"/>
  <c r="F83" i="7"/>
  <c r="G83" i="7" s="1"/>
  <c r="F94" i="7"/>
  <c r="G94" i="7" s="1"/>
  <c r="F104" i="7"/>
  <c r="G104" i="7" s="1"/>
  <c r="F115" i="7"/>
  <c r="G115" i="7" s="1"/>
  <c r="F126" i="7"/>
  <c r="G126" i="7" s="1"/>
  <c r="F136" i="7"/>
  <c r="G136" i="7" s="1"/>
  <c r="F147" i="7"/>
  <c r="G147" i="7" s="1"/>
  <c r="F158" i="7"/>
  <c r="G158" i="7" s="1"/>
  <c r="F168" i="7"/>
  <c r="G168" i="7" s="1"/>
  <c r="F177" i="7"/>
  <c r="G177" i="7" s="1"/>
  <c r="F187" i="7"/>
  <c r="G187" i="7" s="1"/>
  <c r="F223" i="7"/>
  <c r="G223" i="7" s="1"/>
  <c r="H223" i="7" s="1"/>
  <c r="F209" i="7"/>
  <c r="G209" i="7" s="1"/>
  <c r="H209" i="7" s="1"/>
  <c r="F196" i="7"/>
  <c r="G196" i="7" s="1"/>
  <c r="H196" i="7" s="1"/>
  <c r="F192" i="7"/>
  <c r="G192" i="7" s="1"/>
  <c r="F21" i="7"/>
  <c r="G21" i="7" s="1"/>
  <c r="F31" i="7"/>
  <c r="G31" i="7" s="1"/>
  <c r="F53" i="7"/>
  <c r="G53" i="7" s="1"/>
  <c r="F63" i="7"/>
  <c r="G63" i="7" s="1"/>
  <c r="F73" i="7"/>
  <c r="G73" i="7" s="1"/>
  <c r="F85" i="7"/>
  <c r="G85" i="7" s="1"/>
  <c r="F95" i="7"/>
  <c r="G95" i="7" s="1"/>
  <c r="F105" i="7"/>
  <c r="G105" i="7" s="1"/>
  <c r="F117" i="7"/>
  <c r="G117" i="7" s="1"/>
  <c r="F127" i="7"/>
  <c r="G127" i="7" s="1"/>
  <c r="F137" i="7"/>
  <c r="G137" i="7" s="1"/>
  <c r="F149" i="7"/>
  <c r="G149" i="7" s="1"/>
  <c r="F159" i="7"/>
  <c r="G159" i="7" s="1"/>
  <c r="F169" i="7"/>
  <c r="G169" i="7" s="1"/>
  <c r="F179" i="7"/>
  <c r="G179" i="7" s="1"/>
  <c r="F254" i="7"/>
  <c r="G254" i="7" s="1"/>
  <c r="H254" i="7" s="1"/>
  <c r="F184" i="7"/>
  <c r="G184" i="7" s="1"/>
  <c r="F153" i="7"/>
  <c r="G153" i="7" s="1"/>
  <c r="F139" i="7"/>
  <c r="G139" i="7" s="1"/>
  <c r="F120" i="7"/>
  <c r="G120" i="7" s="1"/>
  <c r="F102" i="7"/>
  <c r="G102" i="7" s="1"/>
  <c r="F87" i="7"/>
  <c r="G87" i="7" s="1"/>
  <c r="F69" i="7"/>
  <c r="G69" i="7" s="1"/>
  <c r="F54" i="7"/>
  <c r="G54" i="7" s="1"/>
  <c r="F38" i="7"/>
  <c r="G38" i="7" s="1"/>
  <c r="F16" i="7"/>
  <c r="G16" i="7" s="1"/>
  <c r="F188" i="7"/>
  <c r="G188" i="7" s="1"/>
  <c r="F202" i="7"/>
  <c r="G202" i="7" s="1"/>
  <c r="H202" i="7" s="1"/>
  <c r="F215" i="7"/>
  <c r="G215" i="7" s="1"/>
  <c r="H215" i="7" s="1"/>
  <c r="F227" i="7"/>
  <c r="G227" i="7" s="1"/>
  <c r="H227" i="7" s="1"/>
  <c r="F241" i="7"/>
  <c r="G241" i="7" s="1"/>
  <c r="H241" i="7" s="1"/>
  <c r="F256" i="7"/>
  <c r="G256" i="7" s="1"/>
  <c r="H256" i="7" s="1"/>
  <c r="F128" i="7"/>
  <c r="G128" i="7" s="1"/>
  <c r="F91" i="7"/>
  <c r="G91" i="7" s="1"/>
  <c r="F199" i="7"/>
  <c r="G199" i="7" s="1"/>
  <c r="H199" i="7" s="1"/>
  <c r="F173" i="7"/>
  <c r="G173" i="7" s="1"/>
  <c r="F155" i="7"/>
  <c r="G155" i="7" s="1"/>
  <c r="F107" i="7"/>
  <c r="G107" i="7" s="1"/>
  <c r="F222" i="7"/>
  <c r="G222" i="7" s="1"/>
  <c r="H222" i="7" s="1"/>
  <c r="F183" i="7"/>
  <c r="G183" i="7" s="1"/>
  <c r="F171" i="7"/>
  <c r="G171" i="7" s="1"/>
  <c r="F152" i="7"/>
  <c r="G152" i="7" s="1"/>
  <c r="F134" i="7"/>
  <c r="G134" i="7" s="1"/>
  <c r="F119" i="7"/>
  <c r="G119" i="7" s="1"/>
  <c r="F101" i="7"/>
  <c r="G101" i="7" s="1"/>
  <c r="F86" i="7"/>
  <c r="G86" i="7" s="1"/>
  <c r="F67" i="7"/>
  <c r="G67" i="7" s="1"/>
  <c r="F48" i="7"/>
  <c r="G48" i="7" s="1"/>
  <c r="F35" i="7"/>
  <c r="G35" i="7" s="1"/>
  <c r="F88" i="7"/>
  <c r="G88" i="7" s="1"/>
  <c r="F182" i="7"/>
  <c r="G182" i="7" s="1"/>
  <c r="F166" i="7"/>
  <c r="G166" i="7" s="1"/>
  <c r="F151" i="7"/>
  <c r="G151" i="7" s="1"/>
  <c r="F133" i="7"/>
  <c r="G133" i="7" s="1"/>
  <c r="F118" i="7"/>
  <c r="G118" i="7" s="1"/>
  <c r="F99" i="7"/>
  <c r="G99" i="7" s="1"/>
  <c r="F80" i="7"/>
  <c r="G80" i="7" s="1"/>
  <c r="F65" i="7"/>
  <c r="G65" i="7" s="1"/>
  <c r="F47" i="7"/>
  <c r="G47" i="7" s="1"/>
  <c r="F13" i="7"/>
  <c r="G13" i="7" s="1"/>
  <c r="F190" i="7"/>
  <c r="G190" i="7" s="1"/>
  <c r="F197" i="7"/>
  <c r="G197" i="7" s="1"/>
  <c r="H197" i="7" s="1"/>
  <c r="F231" i="7"/>
  <c r="G231" i="7" s="1"/>
  <c r="H231" i="7" s="1"/>
  <c r="F235" i="7"/>
  <c r="G235" i="7" s="1"/>
  <c r="H235" i="7" s="1"/>
  <c r="F249" i="7"/>
  <c r="G249" i="7" s="1"/>
  <c r="H249" i="7" s="1"/>
  <c r="F175" i="7"/>
  <c r="G175" i="7" s="1"/>
  <c r="F165" i="7"/>
  <c r="G165" i="7" s="1"/>
  <c r="F131" i="7"/>
  <c r="G131" i="7" s="1"/>
  <c r="F79" i="7"/>
  <c r="G79" i="7" s="1"/>
  <c r="F191" i="7"/>
  <c r="G191" i="7" s="1"/>
  <c r="F204" i="7"/>
  <c r="G204" i="7" s="1"/>
  <c r="H204" i="7" s="1"/>
  <c r="F143" i="7"/>
  <c r="G143" i="7" s="1"/>
  <c r="F77" i="7"/>
  <c r="G77" i="7" s="1"/>
  <c r="F205" i="7"/>
  <c r="G205" i="7" s="1"/>
  <c r="H205" i="7" s="1"/>
  <c r="F181" i="7"/>
  <c r="G181" i="7" s="1"/>
  <c r="F150" i="7"/>
  <c r="G150" i="7" s="1"/>
  <c r="F11" i="7"/>
  <c r="G11" i="7" s="1"/>
  <c r="F180" i="7"/>
  <c r="G180" i="7" s="1"/>
  <c r="F163" i="7"/>
  <c r="G163" i="7" s="1"/>
  <c r="F144" i="7"/>
  <c r="G144" i="7" s="1"/>
  <c r="F129" i="7"/>
  <c r="G129" i="7" s="1"/>
  <c r="F111" i="7"/>
  <c r="G111" i="7" s="1"/>
  <c r="F78" i="7"/>
  <c r="G78" i="7" s="1"/>
  <c r="F59" i="7"/>
  <c r="G59" i="7" s="1"/>
  <c r="F45" i="7"/>
  <c r="G45" i="7" s="1"/>
  <c r="F27" i="7"/>
  <c r="G27" i="7" s="1"/>
  <c r="F219" i="7"/>
  <c r="G219" i="7" s="1"/>
  <c r="H219" i="7" s="1"/>
  <c r="F225" i="7"/>
  <c r="G225" i="7" s="1"/>
  <c r="H225" i="7" s="1"/>
  <c r="F239" i="7"/>
  <c r="G239" i="7" s="1"/>
  <c r="H239" i="7" s="1"/>
  <c r="F243" i="7"/>
  <c r="G243" i="7" s="1"/>
  <c r="H243" i="7" s="1"/>
  <c r="F164" i="7"/>
  <c r="G164" i="7" s="1"/>
  <c r="F156" i="7"/>
  <c r="G156" i="7" s="1"/>
  <c r="F148" i="7"/>
  <c r="G148" i="7" s="1"/>
  <c r="F140" i="7"/>
  <c r="G140" i="7" s="1"/>
  <c r="F132" i="7"/>
  <c r="G132" i="7" s="1"/>
  <c r="F124" i="7"/>
  <c r="G124" i="7" s="1"/>
  <c r="F116" i="7"/>
  <c r="G116" i="7" s="1"/>
  <c r="F108" i="7"/>
  <c r="G108" i="7" s="1"/>
  <c r="F100" i="7"/>
  <c r="G100" i="7" s="1"/>
  <c r="F92" i="7"/>
  <c r="G92" i="7" s="1"/>
  <c r="F84" i="7"/>
  <c r="G84" i="7" s="1"/>
  <c r="F76" i="7"/>
  <c r="G76" i="7" s="1"/>
  <c r="F68" i="7"/>
  <c r="G68" i="7" s="1"/>
  <c r="F60" i="7"/>
  <c r="G60" i="7" s="1"/>
  <c r="F52" i="7"/>
  <c r="G52" i="7" s="1"/>
  <c r="F44" i="7"/>
  <c r="G44" i="7" s="1"/>
  <c r="F36" i="7"/>
  <c r="G36" i="7" s="1"/>
  <c r="F28" i="7"/>
  <c r="G28" i="7" s="1"/>
  <c r="F20" i="7"/>
  <c r="G20" i="7" s="1"/>
  <c r="F12" i="7"/>
  <c r="G12" i="7" s="1"/>
  <c r="F4" i="7"/>
  <c r="G4" i="7" s="1"/>
  <c r="F195" i="7"/>
  <c r="G195" i="7" s="1"/>
  <c r="H195" i="7" s="1"/>
  <c r="F203" i="7"/>
  <c r="G203" i="7" s="1"/>
  <c r="H203" i="7" s="1"/>
  <c r="F210" i="7"/>
  <c r="G210" i="7" s="1"/>
  <c r="H210" i="7" s="1"/>
  <c r="F218" i="7"/>
  <c r="G218" i="7" s="1"/>
  <c r="H218" i="7" s="1"/>
  <c r="F255" i="7"/>
  <c r="G255" i="7" s="1"/>
  <c r="H255" i="7" s="1"/>
  <c r="F186" i="7"/>
  <c r="G186" i="7" s="1"/>
  <c r="F178" i="7"/>
  <c r="G178" i="7" s="1"/>
  <c r="F170" i="7"/>
  <c r="G170" i="7" s="1"/>
  <c r="F162" i="7"/>
  <c r="G162" i="7" s="1"/>
  <c r="F154" i="7"/>
  <c r="G154" i="7" s="1"/>
  <c r="F146" i="7"/>
  <c r="G146" i="7" s="1"/>
  <c r="F138" i="7"/>
  <c r="G138" i="7" s="1"/>
  <c r="F130" i="7"/>
  <c r="G130" i="7" s="1"/>
  <c r="F122" i="7"/>
  <c r="G122" i="7" s="1"/>
  <c r="F114" i="7"/>
  <c r="G114" i="7" s="1"/>
  <c r="F106" i="7"/>
  <c r="G106" i="7" s="1"/>
  <c r="F98" i="7"/>
  <c r="G98" i="7" s="1"/>
  <c r="F90" i="7"/>
  <c r="G90" i="7" s="1"/>
  <c r="F82" i="7"/>
  <c r="G82" i="7" s="1"/>
  <c r="F74" i="7"/>
  <c r="G74" i="7" s="1"/>
  <c r="F66" i="7"/>
  <c r="G66" i="7" s="1"/>
  <c r="F58" i="7"/>
  <c r="G58" i="7" s="1"/>
  <c r="F50" i="7"/>
  <c r="G50" i="7" s="1"/>
  <c r="F42" i="7"/>
  <c r="G42" i="7" s="1"/>
  <c r="F34" i="7"/>
  <c r="G34" i="7" s="1"/>
  <c r="F26" i="7"/>
  <c r="G26" i="7" s="1"/>
  <c r="F18" i="7"/>
  <c r="G18" i="7" s="1"/>
  <c r="F10" i="7"/>
  <c r="G10" i="7" s="1"/>
  <c r="F2" i="7"/>
  <c r="G2" i="7" s="1"/>
  <c r="F193" i="7"/>
  <c r="G193" i="7" s="1"/>
  <c r="H193" i="7" s="1"/>
  <c r="F201" i="7"/>
  <c r="G201" i="7" s="1"/>
  <c r="H201" i="7" s="1"/>
  <c r="F208" i="7"/>
  <c r="G208" i="7" s="1"/>
  <c r="H208" i="7" s="1"/>
  <c r="F216" i="7"/>
  <c r="G216" i="7" s="1"/>
  <c r="H216" i="7" s="1"/>
  <c r="F224" i="7"/>
  <c r="G224" i="7" s="1"/>
  <c r="H224" i="7" s="1"/>
  <c r="F226" i="7"/>
  <c r="G226" i="7" s="1"/>
  <c r="H226" i="7" s="1"/>
  <c r="F228" i="7"/>
  <c r="G228" i="7" s="1"/>
  <c r="H228" i="7" s="1"/>
  <c r="F230" i="7"/>
  <c r="G230" i="7" s="1"/>
  <c r="H230" i="7" s="1"/>
  <c r="F232" i="7"/>
  <c r="G232" i="7" s="1"/>
  <c r="H232" i="7" s="1"/>
  <c r="F234" i="7"/>
  <c r="G234" i="7" s="1"/>
  <c r="H234" i="7" s="1"/>
  <c r="F236" i="7"/>
  <c r="G236" i="7" s="1"/>
  <c r="H236" i="7" s="1"/>
  <c r="F238" i="7"/>
  <c r="G238" i="7" s="1"/>
  <c r="H238" i="7" s="1"/>
  <c r="F240" i="7"/>
  <c r="G240" i="7" s="1"/>
  <c r="H240" i="7" s="1"/>
  <c r="F242" i="7"/>
  <c r="G242" i="7" s="1"/>
  <c r="H242" i="7" s="1"/>
  <c r="F244" i="7"/>
  <c r="G244" i="7" s="1"/>
  <c r="H244" i="7" s="1"/>
  <c r="F246" i="7"/>
  <c r="G246" i="7" s="1"/>
  <c r="H246" i="7" s="1"/>
  <c r="F248" i="7"/>
  <c r="G248" i="7" s="1"/>
  <c r="H248" i="7" s="1"/>
  <c r="F250" i="7"/>
  <c r="G250" i="7" s="1"/>
  <c r="H250" i="7" s="1"/>
  <c r="F252" i="7"/>
  <c r="G252" i="7" s="1"/>
  <c r="H252" i="7" s="1"/>
  <c r="H192" i="7" l="1"/>
  <c r="I193" i="7" s="1"/>
  <c r="H189" i="7"/>
  <c r="H4" i="7"/>
  <c r="H191" i="7"/>
  <c r="H190" i="7"/>
  <c r="H26" i="7"/>
  <c r="I241" i="7"/>
  <c r="I225" i="7"/>
  <c r="H75" i="7"/>
  <c r="H8" i="7"/>
  <c r="H52" i="7"/>
  <c r="H181" i="7"/>
  <c r="H43" i="7"/>
  <c r="H162" i="7"/>
  <c r="H124" i="7"/>
  <c r="H127" i="7"/>
  <c r="H185" i="7"/>
  <c r="I208" i="7"/>
  <c r="I237" i="7"/>
  <c r="H77" i="7"/>
  <c r="H87" i="7"/>
  <c r="H21" i="7"/>
  <c r="H161" i="7"/>
  <c r="I251" i="7"/>
  <c r="I235" i="7"/>
  <c r="I202" i="7"/>
  <c r="H50" i="7"/>
  <c r="H114" i="7"/>
  <c r="H178" i="7"/>
  <c r="H12" i="7"/>
  <c r="H76" i="7"/>
  <c r="H140" i="7"/>
  <c r="H27" i="7"/>
  <c r="H180" i="7"/>
  <c r="H143" i="7"/>
  <c r="H24" i="7"/>
  <c r="H33" i="7"/>
  <c r="H166" i="7"/>
  <c r="H101" i="7"/>
  <c r="H155" i="7"/>
  <c r="I216" i="7"/>
  <c r="H102" i="7"/>
  <c r="I255" i="7"/>
  <c r="H105" i="7"/>
  <c r="H147" i="7"/>
  <c r="H62" i="7"/>
  <c r="I214" i="7"/>
  <c r="H167" i="7"/>
  <c r="H81" i="7"/>
  <c r="I218" i="7"/>
  <c r="I252" i="7"/>
  <c r="H123" i="7"/>
  <c r="H55" i="7"/>
  <c r="H154" i="7"/>
  <c r="I240" i="7"/>
  <c r="H97" i="7"/>
  <c r="H48" i="7"/>
  <c r="H137" i="7"/>
  <c r="I254" i="7"/>
  <c r="I239" i="7"/>
  <c r="I196" i="7"/>
  <c r="H144" i="7"/>
  <c r="H67" i="7"/>
  <c r="H121" i="7"/>
  <c r="H83" i="7"/>
  <c r="I201" i="7"/>
  <c r="I209" i="7"/>
  <c r="I220" i="7"/>
  <c r="H13" i="7"/>
  <c r="H117" i="7"/>
  <c r="H72" i="7"/>
  <c r="H93" i="7"/>
  <c r="I249" i="7"/>
  <c r="I233" i="7"/>
  <c r="I194" i="7"/>
  <c r="H58" i="7"/>
  <c r="H122" i="7"/>
  <c r="H186" i="7"/>
  <c r="H20" i="7"/>
  <c r="H84" i="7"/>
  <c r="H148" i="7"/>
  <c r="H45" i="7"/>
  <c r="H11" i="7"/>
  <c r="I205" i="7"/>
  <c r="H175" i="7"/>
  <c r="H47" i="7"/>
  <c r="H182" i="7"/>
  <c r="H119" i="7"/>
  <c r="H173" i="7"/>
  <c r="I203" i="7"/>
  <c r="H120" i="7"/>
  <c r="H179" i="7"/>
  <c r="H95" i="7"/>
  <c r="I197" i="7"/>
  <c r="H136" i="7"/>
  <c r="H51" i="7"/>
  <c r="I221" i="7"/>
  <c r="H157" i="7"/>
  <c r="H71" i="7"/>
  <c r="H37" i="7"/>
  <c r="I248" i="7"/>
  <c r="H142" i="7"/>
  <c r="H116" i="7"/>
  <c r="H183" i="7"/>
  <c r="H177" i="7"/>
  <c r="H17" i="7"/>
  <c r="I217" i="7"/>
  <c r="H60" i="7"/>
  <c r="H131" i="7"/>
  <c r="I223" i="7"/>
  <c r="I253" i="7"/>
  <c r="H106" i="7"/>
  <c r="H68" i="7"/>
  <c r="H165" i="7"/>
  <c r="H107" i="7"/>
  <c r="I207" i="7"/>
  <c r="I212" i="7"/>
  <c r="I247" i="7"/>
  <c r="I231" i="7"/>
  <c r="H41" i="7"/>
  <c r="H9" i="7"/>
  <c r="H70" i="7"/>
  <c r="H6" i="7"/>
  <c r="H39" i="7"/>
  <c r="H2" i="7"/>
  <c r="H22" i="7"/>
  <c r="H3" i="7"/>
  <c r="H46" i="7"/>
  <c r="H7" i="7"/>
  <c r="H14" i="7"/>
  <c r="H66" i="7"/>
  <c r="H130" i="7"/>
  <c r="I256" i="7"/>
  <c r="H28" i="7"/>
  <c r="H92" i="7"/>
  <c r="H156" i="7"/>
  <c r="H59" i="7"/>
  <c r="H64" i="7"/>
  <c r="I250" i="7"/>
  <c r="H65" i="7"/>
  <c r="H88" i="7"/>
  <c r="H134" i="7"/>
  <c r="I200" i="7"/>
  <c r="H188" i="7"/>
  <c r="H139" i="7"/>
  <c r="H169" i="7"/>
  <c r="H85" i="7"/>
  <c r="I210" i="7"/>
  <c r="H126" i="7"/>
  <c r="H40" i="7"/>
  <c r="I230" i="7"/>
  <c r="H145" i="7"/>
  <c r="H61" i="7"/>
  <c r="H25" i="7"/>
  <c r="I234" i="7"/>
  <c r="H160" i="7"/>
  <c r="H23" i="7"/>
  <c r="H90" i="7"/>
  <c r="I198" i="7"/>
  <c r="H118" i="7"/>
  <c r="H54" i="7"/>
  <c r="H53" i="7"/>
  <c r="H113" i="7"/>
  <c r="H56" i="7"/>
  <c r="H98" i="7"/>
  <c r="I226" i="7"/>
  <c r="H133" i="7"/>
  <c r="H69" i="7"/>
  <c r="H168" i="7"/>
  <c r="H103" i="7"/>
  <c r="H89" i="7"/>
  <c r="H42" i="7"/>
  <c r="H163" i="7"/>
  <c r="I228" i="7"/>
  <c r="H158" i="7"/>
  <c r="H109" i="7"/>
  <c r="I245" i="7"/>
  <c r="I229" i="7"/>
  <c r="H10" i="7"/>
  <c r="H74" i="7"/>
  <c r="H138" i="7"/>
  <c r="I219" i="7"/>
  <c r="H36" i="7"/>
  <c r="H100" i="7"/>
  <c r="H164" i="7"/>
  <c r="H78" i="7"/>
  <c r="H112" i="7"/>
  <c r="H32" i="7"/>
  <c r="I236" i="7"/>
  <c r="H80" i="7"/>
  <c r="H141" i="7"/>
  <c r="H152" i="7"/>
  <c r="H91" i="7"/>
  <c r="H16" i="7"/>
  <c r="H153" i="7"/>
  <c r="H159" i="7"/>
  <c r="H73" i="7"/>
  <c r="I224" i="7"/>
  <c r="H115" i="7"/>
  <c r="H30" i="7"/>
  <c r="I238" i="7"/>
  <c r="H135" i="7"/>
  <c r="H49" i="7"/>
  <c r="H15" i="7"/>
  <c r="I222" i="7"/>
  <c r="H174" i="7"/>
  <c r="H96" i="7"/>
  <c r="H129" i="7"/>
  <c r="H184" i="7"/>
  <c r="H94" i="7"/>
  <c r="I195" i="7"/>
  <c r="H34" i="7"/>
  <c r="I206" i="7"/>
  <c r="I242" i="7"/>
  <c r="H31" i="7"/>
  <c r="H110" i="7"/>
  <c r="H170" i="7"/>
  <c r="H132" i="7"/>
  <c r="H151" i="7"/>
  <c r="H86" i="7"/>
  <c r="H57" i="7"/>
  <c r="H176" i="7"/>
  <c r="I204" i="7"/>
  <c r="I243" i="7"/>
  <c r="I227" i="7"/>
  <c r="H18" i="7"/>
  <c r="H82" i="7"/>
  <c r="H146" i="7"/>
  <c r="I211" i="7"/>
  <c r="H44" i="7"/>
  <c r="H108" i="7"/>
  <c r="I244" i="7"/>
  <c r="H111" i="7"/>
  <c r="H150" i="7"/>
  <c r="H79" i="7"/>
  <c r="I232" i="7"/>
  <c r="H99" i="7"/>
  <c r="H35" i="7"/>
  <c r="H171" i="7"/>
  <c r="H128" i="7"/>
  <c r="H38" i="7"/>
  <c r="H172" i="7"/>
  <c r="H149" i="7"/>
  <c r="H63" i="7"/>
  <c r="H187" i="7"/>
  <c r="H104" i="7"/>
  <c r="H19" i="7"/>
  <c r="I246" i="7"/>
  <c r="H125" i="7"/>
  <c r="H29" i="7"/>
  <c r="H5" i="7"/>
  <c r="I215" i="7"/>
  <c r="I213" i="7"/>
  <c r="I199" i="7"/>
  <c r="I192" i="7" l="1"/>
  <c r="I191" i="7"/>
  <c r="I190" i="7"/>
  <c r="I189" i="7"/>
  <c r="I147" i="7"/>
  <c r="I5" i="7"/>
  <c r="I151" i="7"/>
  <c r="I185" i="7"/>
  <c r="I74" i="7"/>
  <c r="I99" i="7"/>
  <c r="I127" i="7"/>
  <c r="I89" i="7"/>
  <c r="I117" i="7"/>
  <c r="I183" i="7"/>
  <c r="I21" i="7"/>
  <c r="I150" i="7"/>
  <c r="I80" i="7"/>
  <c r="I160" i="7"/>
  <c r="I75" i="7"/>
  <c r="I161" i="7"/>
  <c r="I155" i="7"/>
  <c r="I162" i="7"/>
  <c r="I95" i="7"/>
  <c r="I61" i="7"/>
  <c r="I124" i="7"/>
  <c r="I34" i="7"/>
  <c r="I88" i="7"/>
  <c r="I154" i="7"/>
  <c r="I131" i="7"/>
  <c r="I112" i="7"/>
  <c r="I79" i="7"/>
  <c r="I26" i="7"/>
  <c r="I7" i="7"/>
  <c r="I180" i="7"/>
  <c r="I59" i="7"/>
  <c r="I129" i="7"/>
  <c r="I130" i="7"/>
  <c r="I92" i="7"/>
  <c r="I165" i="7"/>
  <c r="I55" i="7"/>
  <c r="I62" i="7"/>
  <c r="I140" i="7"/>
  <c r="I65" i="7"/>
  <c r="I15" i="7"/>
  <c r="I71" i="7"/>
  <c r="I166" i="7"/>
  <c r="I72" i="7"/>
  <c r="I121" i="7"/>
  <c r="I12" i="7"/>
  <c r="I106" i="7"/>
  <c r="I115" i="7"/>
  <c r="I113" i="7"/>
  <c r="I17" i="7"/>
  <c r="I54" i="7"/>
  <c r="I108" i="7"/>
  <c r="I172" i="7"/>
  <c r="I32" i="7"/>
  <c r="I153" i="7"/>
  <c r="I101" i="7"/>
  <c r="I119" i="7"/>
  <c r="I146" i="7"/>
  <c r="I8" i="7"/>
  <c r="I10" i="7"/>
  <c r="I18" i="7"/>
  <c r="I158" i="7"/>
  <c r="I46" i="7"/>
  <c r="I138" i="7"/>
  <c r="I144" i="7"/>
  <c r="I51" i="7"/>
  <c r="I44" i="7"/>
  <c r="I126" i="7"/>
  <c r="I171" i="7"/>
  <c r="I67" i="7"/>
  <c r="I20" i="7"/>
  <c r="I109" i="7"/>
  <c r="I36" i="7"/>
  <c r="I177" i="7"/>
  <c r="I97" i="7"/>
  <c r="I116" i="7"/>
  <c r="I142" i="7"/>
  <c r="I159" i="7"/>
  <c r="I134" i="7"/>
  <c r="I47" i="7"/>
  <c r="I42" i="7"/>
  <c r="I174" i="7"/>
  <c r="I149" i="7"/>
  <c r="I84" i="7"/>
  <c r="I49" i="7"/>
  <c r="I82" i="7"/>
  <c r="I181" i="7"/>
  <c r="I39" i="7"/>
  <c r="I136" i="7"/>
  <c r="I104" i="7"/>
  <c r="I175" i="7"/>
  <c r="I93" i="7"/>
  <c r="I4" i="7"/>
  <c r="I52" i="7"/>
  <c r="I122" i="7"/>
  <c r="I25" i="7"/>
  <c r="I78" i="7"/>
  <c r="I163" i="7"/>
  <c r="I125" i="7"/>
  <c r="I111" i="7"/>
  <c r="I178" i="7"/>
  <c r="I9" i="7"/>
  <c r="I188" i="7"/>
  <c r="I100" i="7"/>
  <c r="I58" i="7"/>
  <c r="I81" i="7"/>
  <c r="I91" i="7"/>
  <c r="I41" i="7"/>
  <c r="I135" i="7"/>
  <c r="I184" i="7"/>
  <c r="I120" i="7"/>
  <c r="I85" i="7"/>
  <c r="I94" i="7"/>
  <c r="I98" i="7"/>
  <c r="I168" i="7"/>
  <c r="I28" i="7"/>
  <c r="I182" i="7"/>
  <c r="I170" i="7"/>
  <c r="I169" i="7"/>
  <c r="I60" i="7"/>
  <c r="I69" i="7"/>
  <c r="I35" i="7"/>
  <c r="I164" i="7"/>
  <c r="I24" i="7"/>
  <c r="I29" i="7"/>
  <c r="I23" i="7"/>
  <c r="I137" i="7"/>
  <c r="I73" i="7"/>
  <c r="I68" i="7"/>
  <c r="I156" i="7"/>
  <c r="I141" i="7"/>
  <c r="I186" i="7"/>
  <c r="I53" i="7"/>
  <c r="I38" i="7"/>
  <c r="I179" i="7"/>
  <c r="I31" i="7"/>
  <c r="I110" i="7"/>
  <c r="I70" i="7"/>
  <c r="I105" i="7"/>
  <c r="I45" i="7"/>
  <c r="I103" i="7"/>
  <c r="I64" i="7"/>
  <c r="I139" i="7"/>
  <c r="I83" i="7"/>
  <c r="I152" i="7"/>
  <c r="I16" i="7"/>
  <c r="I33" i="7"/>
  <c r="I43" i="7"/>
  <c r="I57" i="7"/>
  <c r="I66" i="7"/>
  <c r="I2" i="7"/>
  <c r="I3" i="7"/>
  <c r="I143" i="7"/>
  <c r="I48" i="7"/>
  <c r="I187" i="7"/>
  <c r="I118" i="7"/>
  <c r="I145" i="7"/>
  <c r="I63" i="7"/>
  <c r="I102" i="7"/>
  <c r="I77" i="7"/>
  <c r="I128" i="7"/>
  <c r="I27" i="7"/>
  <c r="I37" i="7"/>
  <c r="I157" i="7"/>
  <c r="I107" i="7"/>
  <c r="I87" i="7"/>
  <c r="I6" i="7"/>
  <c r="I30" i="7"/>
  <c r="I173" i="7"/>
  <c r="I19" i="7"/>
  <c r="I133" i="7"/>
  <c r="I50" i="7"/>
  <c r="I11" i="7"/>
  <c r="I90" i="7"/>
  <c r="I114" i="7"/>
  <c r="I86" i="7"/>
  <c r="I40" i="7"/>
  <c r="I132" i="7"/>
  <c r="I96" i="7"/>
  <c r="I176" i="7"/>
  <c r="I123" i="7"/>
  <c r="I14" i="7"/>
  <c r="I56" i="7"/>
  <c r="I148" i="7"/>
  <c r="I167" i="7"/>
  <c r="I13" i="7"/>
  <c r="I22" i="7"/>
  <c r="I76" i="7"/>
</calcChain>
</file>

<file path=xl/sharedStrings.xml><?xml version="1.0" encoding="utf-8"?>
<sst xmlns="http://schemas.openxmlformats.org/spreadsheetml/2006/main" count="844" uniqueCount="644">
  <si>
    <t>District, local charter or state charter school?:</t>
  </si>
  <si>
    <t>PED No.:</t>
  </si>
  <si>
    <t>Estimated Year Begin:</t>
  </si>
  <si>
    <t>Estimated Year End:</t>
  </si>
  <si>
    <t>Projected Year Begin:</t>
  </si>
  <si>
    <t>Projected Year End:</t>
  </si>
  <si>
    <t>Navigate to back to Cover Page by clicking the link</t>
  </si>
  <si>
    <t>A simple majority of board members have to be present for the approval.</t>
  </si>
  <si>
    <t>through</t>
  </si>
  <si>
    <t>to the public on</t>
  </si>
  <si>
    <t>Public Education Department Use Only</t>
  </si>
  <si>
    <t>Comments</t>
  </si>
  <si>
    <t>Codicil(s) Attached</t>
  </si>
  <si>
    <t>Codicil(s) Removed:</t>
  </si>
  <si>
    <t>Date Codicil(s) Removed:</t>
  </si>
  <si>
    <t>Yes</t>
  </si>
  <si>
    <t>No</t>
  </si>
  <si>
    <t>Approval of the School District Operating Budget</t>
  </si>
  <si>
    <t>Approval of the Charter School Operating Budget</t>
  </si>
  <si>
    <t>In Accordance with Sections 22-8-10, 22-8-11, and 22-8-41 NMSA 1978 Compilation</t>
  </si>
  <si>
    <t>In Accordance with Sections 22-8-6.1, 22-8-10, 22-8-11, and 22-8-41 NMSA 1978 Compilation</t>
  </si>
  <si>
    <t>District Name:</t>
  </si>
  <si>
    <t>Charter Name:</t>
  </si>
  <si>
    <t xml:space="preserve">All school districts are required to comply with the Attorney Generals Open Meetings Act (OMA). </t>
  </si>
  <si>
    <t>All charter schools are required to comply with the Attorney Generals Open Meetings Act (OMA).</t>
  </si>
  <si>
    <t>The approval of the budget is contingent on the school district having a quorum of board members.</t>
  </si>
  <si>
    <t>The approval of the budget is contingent on the charter school having a quorum of board members.</t>
  </si>
  <si>
    <t>This charter school's operating budget was approved at a scheduled local Council of Education meeting open</t>
  </si>
  <si>
    <t xml:space="preserve"> School District Local Board President Signature</t>
  </si>
  <si>
    <t>District</t>
  </si>
  <si>
    <t>This school district’s operating budget was approved at a scheduled local Board of Education meeting open</t>
  </si>
  <si>
    <t>This charter school's operating budget was approved at a scheduled Governance Council meeting open</t>
  </si>
  <si>
    <t>Board President Signature</t>
  </si>
  <si>
    <t>Board Vice-President Signature</t>
  </si>
  <si>
    <t>Board Secretary Signature</t>
  </si>
  <si>
    <t>Council President Signature</t>
  </si>
  <si>
    <t>Council Vice-President Signature</t>
  </si>
  <si>
    <t>Council Secretary Signature</t>
  </si>
  <si>
    <t>Board Member Signature</t>
  </si>
  <si>
    <t>Superintendent Signature</t>
  </si>
  <si>
    <t>District Business Official Signature</t>
  </si>
  <si>
    <t>Council Member Signature</t>
  </si>
  <si>
    <t>Chief Administrator Signature</t>
  </si>
  <si>
    <t>Charter Business Official Signature</t>
  </si>
  <si>
    <t>The operating budget for the charter school named above is approved from</t>
  </si>
  <si>
    <t>The operating budget for the school district named above is approved from</t>
  </si>
  <si>
    <t>Program Staff Signature</t>
  </si>
  <si>
    <t>Executive Budget Analyst Signature</t>
  </si>
  <si>
    <t>School Budget Director Signature</t>
  </si>
  <si>
    <t>COVER</t>
  </si>
  <si>
    <t>and upload a copy of this signed form to the file transfer site for final approval of the charter school’s budget.</t>
  </si>
  <si>
    <t>and upload a copy of this signed form to the file transfer site for final approval of the school district’s budget.</t>
  </si>
  <si>
    <t>Search</t>
  </si>
  <si>
    <t>Frequency</t>
  </si>
  <si>
    <t>Final List</t>
  </si>
  <si>
    <t>District/Charter</t>
  </si>
  <si>
    <t>ENTITY STARS CODE</t>
  </si>
  <si>
    <t>D/LC/SC
(District,
Local Charter,
State Charter)</t>
  </si>
  <si>
    <t>ACADEMY FOR TECH &amp; CLASSICS</t>
  </si>
  <si>
    <t>071-024</t>
  </si>
  <si>
    <t>LC</t>
  </si>
  <si>
    <t>Santa Fe</t>
  </si>
  <si>
    <t>001-749</t>
  </si>
  <si>
    <t>ACES TECHNICAL CHARTER SCHOOL</t>
  </si>
  <si>
    <t>579-001</t>
  </si>
  <si>
    <t>SC</t>
  </si>
  <si>
    <t>Bernalillo</t>
  </si>
  <si>
    <t>524-001</t>
  </si>
  <si>
    <t>046-000</t>
  </si>
  <si>
    <t>D</t>
  </si>
  <si>
    <t>001-000</t>
  </si>
  <si>
    <t>ALBUQUERQUE BILINGUAL ACADEMY</t>
  </si>
  <si>
    <t>528-001</t>
  </si>
  <si>
    <t>001-090</t>
  </si>
  <si>
    <t>574-001</t>
  </si>
  <si>
    <t>ALBUQUERQUE SCHOOL OF EXCELLENCE</t>
  </si>
  <si>
    <t>516-001</t>
  </si>
  <si>
    <t>517-001</t>
  </si>
  <si>
    <t>532-001</t>
  </si>
  <si>
    <t>ALICE KING COMMUNITY SCHOOL</t>
  </si>
  <si>
    <t>001-116</t>
  </si>
  <si>
    <t>511-001</t>
  </si>
  <si>
    <t>ALTURA PREPARATORY SCHOOL</t>
  </si>
  <si>
    <t>575-001</t>
  </si>
  <si>
    <t>525-001</t>
  </si>
  <si>
    <t>076-006</t>
  </si>
  <si>
    <t>Taos</t>
  </si>
  <si>
    <t>030-000</t>
  </si>
  <si>
    <t>022-000</t>
  </si>
  <si>
    <t>520-001</t>
  </si>
  <si>
    <t>064-000</t>
  </si>
  <si>
    <t>087-000</t>
  </si>
  <si>
    <t>061-000</t>
  </si>
  <si>
    <t>066-000</t>
  </si>
  <si>
    <t>040-000</t>
  </si>
  <si>
    <t>020-000</t>
  </si>
  <si>
    <t>037-000</t>
  </si>
  <si>
    <t>067-000</t>
  </si>
  <si>
    <t>512-001</t>
  </si>
  <si>
    <t>053-000</t>
  </si>
  <si>
    <t>001-118</t>
  </si>
  <si>
    <t>001-780</t>
  </si>
  <si>
    <t>008-000</t>
  </si>
  <si>
    <t>084-000</t>
  </si>
  <si>
    <t>048-000</t>
  </si>
  <si>
    <t>012-000</t>
  </si>
  <si>
    <t>024-000</t>
  </si>
  <si>
    <t>001-706</t>
  </si>
  <si>
    <t>038-000</t>
  </si>
  <si>
    <t>001-028</t>
  </si>
  <si>
    <t>074-003</t>
  </si>
  <si>
    <t>Socorro</t>
  </si>
  <si>
    <t>062-000</t>
  </si>
  <si>
    <t>DEAP</t>
  </si>
  <si>
    <t>562-001</t>
  </si>
  <si>
    <t>042-000</t>
  </si>
  <si>
    <t>042-006</t>
  </si>
  <si>
    <t>085-000</t>
  </si>
  <si>
    <t>006-000</t>
  </si>
  <si>
    <t>001-063</t>
  </si>
  <si>
    <t>060-000</t>
  </si>
  <si>
    <t>067-109</t>
  </si>
  <si>
    <t>054-000</t>
  </si>
  <si>
    <t>001-024</t>
  </si>
  <si>
    <t>001-069</t>
  </si>
  <si>
    <t>058-000</t>
  </si>
  <si>
    <t>055-000</t>
  </si>
  <si>
    <t>080-000</t>
  </si>
  <si>
    <t>550-001</t>
  </si>
  <si>
    <t>032-000</t>
  </si>
  <si>
    <t>557-001</t>
  </si>
  <si>
    <t>065-000</t>
  </si>
  <si>
    <t>059-000</t>
  </si>
  <si>
    <t>016-000</t>
  </si>
  <si>
    <t>019-000</t>
  </si>
  <si>
    <t>043-000</t>
  </si>
  <si>
    <t>001-707</t>
  </si>
  <si>
    <t>001-030</t>
  </si>
  <si>
    <t>015-000</t>
  </si>
  <si>
    <t>088-000</t>
  </si>
  <si>
    <t>005-000</t>
  </si>
  <si>
    <t>018-000</t>
  </si>
  <si>
    <t>001-752</t>
  </si>
  <si>
    <t>033-000</t>
  </si>
  <si>
    <t>039-000</t>
  </si>
  <si>
    <t>503-001</t>
  </si>
  <si>
    <t>050-000</t>
  </si>
  <si>
    <t>573-001</t>
  </si>
  <si>
    <t>001-781</t>
  </si>
  <si>
    <t>535-001</t>
  </si>
  <si>
    <t>034-000</t>
  </si>
  <si>
    <t>020-001</t>
  </si>
  <si>
    <t>056-000</t>
  </si>
  <si>
    <t>063-000</t>
  </si>
  <si>
    <t>LA ACADEMIA DE ESPERANZA</t>
  </si>
  <si>
    <t>001-061</t>
  </si>
  <si>
    <t>560-001</t>
  </si>
  <si>
    <t>546-001</t>
  </si>
  <si>
    <t>007-000</t>
  </si>
  <si>
    <t>017-000</t>
  </si>
  <si>
    <t>567-001</t>
  </si>
  <si>
    <t>069-000</t>
  </si>
  <si>
    <t>051-000</t>
  </si>
  <si>
    <t>029-000</t>
  </si>
  <si>
    <t>041-000</t>
  </si>
  <si>
    <t>Los Alamos</t>
  </si>
  <si>
    <t>086-000</t>
  </si>
  <si>
    <t>001-017</t>
  </si>
  <si>
    <t>021-000</t>
  </si>
  <si>
    <t>031-000</t>
  </si>
  <si>
    <t>075-000</t>
  </si>
  <si>
    <t>001-039</t>
  </si>
  <si>
    <t>519-001</t>
  </si>
  <si>
    <t>011-000</t>
  </si>
  <si>
    <t>547-001</t>
  </si>
  <si>
    <t>501-001</t>
  </si>
  <si>
    <t>014-000</t>
  </si>
  <si>
    <t>078-000</t>
  </si>
  <si>
    <t>578-001</t>
  </si>
  <si>
    <t>542-001</t>
  </si>
  <si>
    <t>564-001</t>
  </si>
  <si>
    <t>529-001</t>
  </si>
  <si>
    <t>001-095</t>
  </si>
  <si>
    <t>044-000</t>
  </si>
  <si>
    <t>Mora</t>
  </si>
  <si>
    <t>008-003</t>
  </si>
  <si>
    <t>081-000</t>
  </si>
  <si>
    <t>064-001</t>
  </si>
  <si>
    <t>028-000</t>
  </si>
  <si>
    <t>001-098</t>
  </si>
  <si>
    <t>082-000</t>
  </si>
  <si>
    <t>001-006</t>
  </si>
  <si>
    <t>001-708</t>
  </si>
  <si>
    <t>549-001</t>
  </si>
  <si>
    <t>NEW MEXICO CONNECTIONS ACADEMY</t>
  </si>
  <si>
    <t>554-001</t>
  </si>
  <si>
    <t>001-768</t>
  </si>
  <si>
    <t>509-001</t>
  </si>
  <si>
    <t>504-001</t>
  </si>
  <si>
    <t>PAPA</t>
  </si>
  <si>
    <t>001-047</t>
  </si>
  <si>
    <t>070-000</t>
  </si>
  <si>
    <t>077-000</t>
  </si>
  <si>
    <t>072-000</t>
  </si>
  <si>
    <t>057-000</t>
  </si>
  <si>
    <t>003-000</t>
  </si>
  <si>
    <t>079-000</t>
  </si>
  <si>
    <t>577-001</t>
  </si>
  <si>
    <t>009-000</t>
  </si>
  <si>
    <t>539-001</t>
  </si>
  <si>
    <t>002-000</t>
  </si>
  <si>
    <t>068-004</t>
  </si>
  <si>
    <t>083-000</t>
  </si>
  <si>
    <t>001-051</t>
  </si>
  <si>
    <t>570-001</t>
  </si>
  <si>
    <t>004-000</t>
  </si>
  <si>
    <t>027-000</t>
  </si>
  <si>
    <t>036-000</t>
  </si>
  <si>
    <t>063-004</t>
  </si>
  <si>
    <t>052-000</t>
  </si>
  <si>
    <t>563-001</t>
  </si>
  <si>
    <t>071-000</t>
  </si>
  <si>
    <t>025-000</t>
  </si>
  <si>
    <t>505-001</t>
  </si>
  <si>
    <t>004-009</t>
  </si>
  <si>
    <t>SIEMBRA LEADERSHIP HIGH SCHOOL</t>
  </si>
  <si>
    <t>001-750</t>
  </si>
  <si>
    <t>023-000</t>
  </si>
  <si>
    <t>568-001</t>
  </si>
  <si>
    <t>074-000</t>
  </si>
  <si>
    <t>576-001</t>
  </si>
  <si>
    <t>001-025</t>
  </si>
  <si>
    <t>515-001</t>
  </si>
  <si>
    <t>530-001</t>
  </si>
  <si>
    <t>531-001</t>
  </si>
  <si>
    <t>010-000</t>
  </si>
  <si>
    <t>544-001</t>
  </si>
  <si>
    <t>076-000</t>
  </si>
  <si>
    <t>TAOS ACADEMY</t>
  </si>
  <si>
    <t>510-001</t>
  </si>
  <si>
    <t>521-001</t>
  </si>
  <si>
    <t>555-001</t>
  </si>
  <si>
    <t>TAOS MUNICIPAL CHARTER</t>
  </si>
  <si>
    <t>076-005</t>
  </si>
  <si>
    <t>035-000</t>
  </si>
  <si>
    <t>001-753</t>
  </si>
  <si>
    <t>013-000</t>
  </si>
  <si>
    <t>001-016</t>
  </si>
  <si>
    <t>536-001</t>
  </si>
  <si>
    <t>518-001</t>
  </si>
  <si>
    <t>565-001</t>
  </si>
  <si>
    <t>073-000</t>
  </si>
  <si>
    <t>049-000</t>
  </si>
  <si>
    <t>047-000</t>
  </si>
  <si>
    <t>566-001</t>
  </si>
  <si>
    <t>580-001</t>
  </si>
  <si>
    <t>026-000</t>
  </si>
  <si>
    <t>045-000</t>
  </si>
  <si>
    <t>WALATOWA CHARTER HIGH SCHOOL</t>
  </si>
  <si>
    <t>552-001</t>
  </si>
  <si>
    <t>068-000</t>
  </si>
  <si>
    <t>001-782</t>
  </si>
  <si>
    <t>089-000</t>
  </si>
  <si>
    <t>Sort_Number</t>
  </si>
  <si>
    <t>Sort_Alpha</t>
  </si>
  <si>
    <t>001-709</t>
  </si>
  <si>
    <t>EXPLORE ACADEMY</t>
  </si>
  <si>
    <t>581-001</t>
  </si>
  <si>
    <t>HOZHO ACADEMY</t>
  </si>
  <si>
    <t>LA ACADEMIA DOLORES HUERTA</t>
  </si>
  <si>
    <t>MCCURDY CHARTER SCHOOL</t>
  </si>
  <si>
    <t>THE GREAT ACADEMY</t>
  </si>
  <si>
    <t>Type_Helper</t>
  </si>
  <si>
    <t>Deputy Cabinet Secretary Signature</t>
  </si>
  <si>
    <t>RIO GRANDE ACADEMY OF FINE ARTS</t>
  </si>
  <si>
    <t>583-001</t>
  </si>
  <si>
    <t>THRIVE COMMUNITY SCHOOL</t>
  </si>
  <si>
    <t>582-001</t>
  </si>
  <si>
    <t>Naming Convention:</t>
  </si>
  <si>
    <t>Upload all Operating Budget Files to FTS folder:</t>
  </si>
  <si>
    <t>Abbreviation</t>
  </si>
  <si>
    <t>Alamogordo</t>
  </si>
  <si>
    <t>ABQ-APS</t>
  </si>
  <si>
    <t>ACE</t>
  </si>
  <si>
    <t>ABQ Charter Acad.</t>
  </si>
  <si>
    <t>ABQ TDA</t>
  </si>
  <si>
    <t>Alice King</t>
  </si>
  <si>
    <t>Christine Duncan</t>
  </si>
  <si>
    <t>CAIS</t>
  </si>
  <si>
    <t>CCCS</t>
  </si>
  <si>
    <t>CIS</t>
  </si>
  <si>
    <t>Cottonwood Classical</t>
  </si>
  <si>
    <t>DATA</t>
  </si>
  <si>
    <t>East Mountain</t>
  </si>
  <si>
    <t>El Camino Real</t>
  </si>
  <si>
    <t>Gilbert Sena</t>
  </si>
  <si>
    <t>Gordon Bernell</t>
  </si>
  <si>
    <t>Health Ldrshp.</t>
  </si>
  <si>
    <t>ISMDS</t>
  </si>
  <si>
    <t>LADE</t>
  </si>
  <si>
    <t>Los Puentes</t>
  </si>
  <si>
    <t>Montessori RG</t>
  </si>
  <si>
    <t>Mtn. Mahogany</t>
  </si>
  <si>
    <t>NACA</t>
  </si>
  <si>
    <t>New Amer.</t>
  </si>
  <si>
    <t>NMIS</t>
  </si>
  <si>
    <t>Mark Armijo</t>
  </si>
  <si>
    <t>RFK</t>
  </si>
  <si>
    <t>Siembra</t>
  </si>
  <si>
    <t>South Valley</t>
  </si>
  <si>
    <t>Tech Ldrshp.</t>
  </si>
  <si>
    <t>Voz</t>
  </si>
  <si>
    <t>WWJD</t>
  </si>
  <si>
    <t/>
  </si>
  <si>
    <t>Animas</t>
  </si>
  <si>
    <t>Artesia</t>
  </si>
  <si>
    <t>Aztec</t>
  </si>
  <si>
    <t>Mosaic</t>
  </si>
  <si>
    <t>Belen</t>
  </si>
  <si>
    <t>Bloomfield</t>
  </si>
  <si>
    <t>Capitan</t>
  </si>
  <si>
    <t>Carlsbad</t>
  </si>
  <si>
    <t>JMA</t>
  </si>
  <si>
    <t>PCA</t>
  </si>
  <si>
    <t>Carrizozo</t>
  </si>
  <si>
    <t>Central</t>
  </si>
  <si>
    <t>Dream Dine</t>
  </si>
  <si>
    <t>Chama</t>
  </si>
  <si>
    <t>Cimarron</t>
  </si>
  <si>
    <t>Moreno Valley</t>
  </si>
  <si>
    <t>Clayton</t>
  </si>
  <si>
    <t>Cloudcroft</t>
  </si>
  <si>
    <t>Clovis</t>
  </si>
  <si>
    <t>Cobre</t>
  </si>
  <si>
    <t>Corona</t>
  </si>
  <si>
    <t>Cuba</t>
  </si>
  <si>
    <t>Deming</t>
  </si>
  <si>
    <t>DCCCHS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</si>
  <si>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</si>
  <si>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</si>
  <si>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</si>
  <si>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</si>
  <si>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</si>
  <si>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</si>
  <si>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</si>
  <si>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</si>
  <si>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</si>
  <si>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</si>
  <si>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Ft. Sumner</t>
  </si>
  <si>
    <t>Gadsden</t>
  </si>
  <si>
    <t>Gallup</t>
  </si>
  <si>
    <t>Grady</t>
  </si>
  <si>
    <t>Grants</t>
  </si>
  <si>
    <t>Hagerman</t>
  </si>
  <si>
    <t>Hatch</t>
  </si>
  <si>
    <t>Hobbs</t>
  </si>
  <si>
    <t>Hondo</t>
  </si>
  <si>
    <t>House</t>
  </si>
  <si>
    <t>Jal</t>
  </si>
  <si>
    <t>Jemez Mtn.</t>
  </si>
  <si>
    <t>Jemez Valley</t>
  </si>
  <si>
    <t>SDRC</t>
  </si>
  <si>
    <t>Lake Arthur</t>
  </si>
  <si>
    <t>Las Cruces</t>
  </si>
  <si>
    <t>Las Vegas</t>
  </si>
  <si>
    <t>Logan</t>
  </si>
  <si>
    <t>Lordsburg</t>
  </si>
  <si>
    <t>Los Lunas</t>
  </si>
  <si>
    <t>Loving</t>
  </si>
  <si>
    <t>Lovington</t>
  </si>
  <si>
    <t>Magdalena</t>
  </si>
  <si>
    <t>Maxwell</t>
  </si>
  <si>
    <t>Melrose</t>
  </si>
  <si>
    <t>Mesa Vista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</si>
  <si>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</si>
  <si>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</si>
  <si>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</si>
  <si>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</si>
  <si>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</si>
  <si>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</si>
  <si>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</si>
  <si>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</si>
  <si>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</si>
  <si>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</si>
  <si>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</si>
  <si>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</si>
  <si>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</si>
  <si>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Sidney Gutierrez</t>
  </si>
  <si>
    <t>Roy</t>
  </si>
  <si>
    <t>Ruidoso</t>
  </si>
  <si>
    <t>San Jon</t>
  </si>
  <si>
    <t>ATC</t>
  </si>
  <si>
    <t>Santa Rosa</t>
  </si>
  <si>
    <t>Silver City Cons.</t>
  </si>
  <si>
    <t>Cottonwood Valley</t>
  </si>
  <si>
    <t>Springer</t>
  </si>
  <si>
    <t>Anansi</t>
  </si>
  <si>
    <t>TMCS</t>
  </si>
  <si>
    <t>Vista Grande</t>
  </si>
  <si>
    <t>Tatum</t>
  </si>
  <si>
    <t>Texico</t>
  </si>
  <si>
    <t>T or C</t>
  </si>
  <si>
    <t>Tucumcari</t>
  </si>
  <si>
    <t>Tularosa</t>
  </si>
  <si>
    <t>Vaughn</t>
  </si>
  <si>
    <t>Wagon Mound</t>
  </si>
  <si>
    <t>W Las Vegas</t>
  </si>
  <si>
    <t>Rio Gallinas</t>
  </si>
  <si>
    <t>Zuni</t>
  </si>
  <si>
    <t>ACES Tech</t>
  </si>
  <si>
    <t>ABQ Bilingual</t>
  </si>
  <si>
    <t>ABQ Collegiate</t>
  </si>
  <si>
    <t>AIMS</t>
  </si>
  <si>
    <t>ABQ School Excell.</t>
  </si>
  <si>
    <t>ABQ Sign Lang.</t>
  </si>
  <si>
    <t>Aldo Leopold</t>
  </si>
  <si>
    <t>Alma d'Arte</t>
  </si>
  <si>
    <t>Altura Prep</t>
  </si>
  <si>
    <t>Amy Biehl</t>
  </si>
  <si>
    <t>ASK</t>
  </si>
  <si>
    <t>Cesar Chavez</t>
  </si>
  <si>
    <t>Estancia Valley</t>
  </si>
  <si>
    <t>Explore Acad.</t>
  </si>
  <si>
    <t>Explore Acad.-LC</t>
  </si>
  <si>
    <t>HAS</t>
  </si>
  <si>
    <t>Hozho</t>
  </si>
  <si>
    <t>J Paul</t>
  </si>
  <si>
    <t>LADH</t>
  </si>
  <si>
    <t>LTM</t>
  </si>
  <si>
    <t>Las Montanas</t>
  </si>
  <si>
    <t>MASTERS</t>
  </si>
  <si>
    <t>McCurdy</t>
  </si>
  <si>
    <t>Media Arts</t>
  </si>
  <si>
    <t>Middle College</t>
  </si>
  <si>
    <t>MAS</t>
  </si>
  <si>
    <t>Monte Del Sol</t>
  </si>
  <si>
    <t>Montessori Elem.</t>
  </si>
  <si>
    <t>New Amer.-LC</t>
  </si>
  <si>
    <t>NM Connections</t>
  </si>
  <si>
    <t>NMSA</t>
  </si>
  <si>
    <t>North Valley</t>
  </si>
  <si>
    <t>Raices</t>
  </si>
  <si>
    <t>RRVCS</t>
  </si>
  <si>
    <t>Roots and Wings</t>
  </si>
  <si>
    <t>SABE</t>
  </si>
  <si>
    <t>SODA</t>
  </si>
  <si>
    <t>Six Directions</t>
  </si>
  <si>
    <t>Solare Collegiate</t>
  </si>
  <si>
    <t>South Valley Prep.</t>
  </si>
  <si>
    <t>SAMS</t>
  </si>
  <si>
    <t>SWPLC</t>
  </si>
  <si>
    <t>SWSLC</t>
  </si>
  <si>
    <t>Taos Academy</t>
  </si>
  <si>
    <t>TISA</t>
  </si>
  <si>
    <t>Taos Intl.</t>
  </si>
  <si>
    <t>GREAT</t>
  </si>
  <si>
    <t>Tierra Adentro</t>
  </si>
  <si>
    <t>Tierra Encantada</t>
  </si>
  <si>
    <t>Turquoise Trail</t>
  </si>
  <si>
    <t>21st</t>
  </si>
  <si>
    <t>Walatowa</t>
  </si>
  <si>
    <t>RioGAFA</t>
  </si>
  <si>
    <t>THRIVE</t>
  </si>
  <si>
    <t>Wet signatures or electronic signatures NO later than June 20th.</t>
  </si>
  <si>
    <t>DO NOT MAIL. Submit form NO later than June 20th.</t>
  </si>
  <si>
    <t>584-001</t>
  </si>
  <si>
    <t>585-001</t>
  </si>
  <si>
    <t>586-001</t>
  </si>
  <si>
    <t>ALAMOGORDO PUBLIC SCHOOLS</t>
  </si>
  <si>
    <t>ALBUQUERQUE PUBLIC SCHOOLS</t>
  </si>
  <si>
    <t>ACE LEADERSHIP HIGH SCHOOL</t>
  </si>
  <si>
    <t>ABQ CHARTER ACADEMY</t>
  </si>
  <si>
    <t>ALBUQUERQUE TALENT DEVELOPMENT SECONDARY</t>
  </si>
  <si>
    <t>CHRISTINE DUNCAN HERITAGE ACADEMY</t>
  </si>
  <si>
    <t>CIEN AGUAS INTERNATIONAL SCHOOL</t>
  </si>
  <si>
    <t>CORAL COMMUNITY CHARTER</t>
  </si>
  <si>
    <t>CORRALES INTERNATIONAL SCHOOL</t>
  </si>
  <si>
    <t>COTTONWOOD CLASSICAL PREPARATORY SCHOOL</t>
  </si>
  <si>
    <t>502-001</t>
  </si>
  <si>
    <t>DIGITAL ARTS &amp; TECHNOLOGY ACADEMY</t>
  </si>
  <si>
    <t>EAST MOUNTAIN HIGH SCHOOL</t>
  </si>
  <si>
    <t>EL CAMINO REAL ACADEMY</t>
  </si>
  <si>
    <t>GILBERT L SENA HIGH SCHOOL</t>
  </si>
  <si>
    <t>GORDON BERNELL CHARTER SCHOOL</t>
  </si>
  <si>
    <t>HEALTH LEADERSHIP HIGH SCHOOL</t>
  </si>
  <si>
    <t>THE INTERNATIONAL SCHOOL AT MESA DEL SOL</t>
  </si>
  <si>
    <t>LOS PUENTES CHARTER SCHOOL</t>
  </si>
  <si>
    <t>MONTESSORI OF THE RIO GRANDE CHARTER</t>
  </si>
  <si>
    <t>MOUNTAIN MAHOGANY COMMUNITY SCHOOL</t>
  </si>
  <si>
    <t>NATIVE AMERICAN COMMUNITY ACADEMY</t>
  </si>
  <si>
    <t>THE NEW AMERICA SCHOOL NEW MEXICO</t>
  </si>
  <si>
    <t>NM INTERNATIONAL SCHOOL</t>
  </si>
  <si>
    <t>MARK ARMIJO ACADEMY</t>
  </si>
  <si>
    <t>PUBLIC ACADEMY FOR PERFORMING ARTS</t>
  </si>
  <si>
    <t>ROBERT F KENNEDY CHARTER</t>
  </si>
  <si>
    <t>SOUTH VALLEY ACADEMY</t>
  </si>
  <si>
    <t>TECHNOLOGY LEADERSHIP HIGH SCHOOL</t>
  </si>
  <si>
    <t>VOZ COLLEGIATE PREPARATORY CHARTER</t>
  </si>
  <si>
    <t>WILLIAM W &amp; JOSEPH CHARTER COMMUNITY SCHOOL</t>
  </si>
  <si>
    <t>ANIMAS PUBLIC SCHOOLS</t>
  </si>
  <si>
    <t>ARTESIA PUBLIC SCHOOLS</t>
  </si>
  <si>
    <t>AZTEC MUNICIPAL SCHOOLS</t>
  </si>
  <si>
    <t>MOSAIC ACADEMY</t>
  </si>
  <si>
    <t>BELEN CONSOLIDATED SCHOOLS</t>
  </si>
  <si>
    <t>BERNALILLO PUBLIC SCHOOL</t>
  </si>
  <si>
    <t>BLOOMFIELD SCHOOLS</t>
  </si>
  <si>
    <t>CAPITAN MUNICIPAL SCHOOLS</t>
  </si>
  <si>
    <t>CARLSBAD MUNICIPAL SCHOOLS</t>
  </si>
  <si>
    <t>JEFFERSON MONTESSORI ACADEMY</t>
  </si>
  <si>
    <t>PECOS CYBER ACADEMY</t>
  </si>
  <si>
    <t>CARRIZOZO MUNICIPAL SCHOOLS</t>
  </si>
  <si>
    <t>CENTRAL CONSOLIDATED SCHOOLS</t>
  </si>
  <si>
    <t>DREAM DINE' CHARTER SCHOOL</t>
  </si>
  <si>
    <t>CHAMA VALLEY INDEPENDENT SCHOOL</t>
  </si>
  <si>
    <t>CIMARRON MUNICIPAL SCHOOLS</t>
  </si>
  <si>
    <t>MORENO VALLEY HIGH SCHOOL</t>
  </si>
  <si>
    <t>CLAYTON MUNICIPAL SCHOOLS</t>
  </si>
  <si>
    <t>CLOUDCROFT MUNICIPAL SCHOOLS</t>
  </si>
  <si>
    <t>CLOVIS MUNICIPAL SCHOOLS</t>
  </si>
  <si>
    <t>COBRE CONSOLIDATE SCHOOLS</t>
  </si>
  <si>
    <t>CORONA PUBLIC SCHOOLS</t>
  </si>
  <si>
    <t>CUBA INDEPENDENT SCHOOLS</t>
  </si>
  <si>
    <t>DEMING PUBLIC SCHOOLS</t>
  </si>
  <si>
    <t>DEMING CESAR CHAVEZ CHARTER SCHOOL</t>
  </si>
  <si>
    <t>DES MOINES SCHOOLS</t>
  </si>
  <si>
    <t>DEXTER CONSOLIDATED SCHOOL DISTRICT</t>
  </si>
  <si>
    <t>DORA CONSOLIDATED SCHOOL</t>
  </si>
  <si>
    <t>DULCE INDEPENDENT SCHOOLS</t>
  </si>
  <si>
    <t>ELIDA MUNICIPAL SCHOOLS</t>
  </si>
  <si>
    <t>ESPANOLA PUBLIC SCHOOL DISTRICT</t>
  </si>
  <si>
    <t>ESTANCIA MUNICIPAL SCHOOLS</t>
  </si>
  <si>
    <t>EUNICE PUBLIC SCHOOLS</t>
  </si>
  <si>
    <t>FARMINGTON MUNICIPAL SCHOOLS</t>
  </si>
  <si>
    <t>FLOYD MUNICIPAL SCHOOL DISTRICT</t>
  </si>
  <si>
    <t>FORT SUMNER MUNICIPAL SCHOOLS</t>
  </si>
  <si>
    <t>GADSDEN INDEPENDENT SCHOOLS</t>
  </si>
  <si>
    <t>GALLUP-MCKINLEY COUNTY SCHOOLS</t>
  </si>
  <si>
    <t>GRADY MUNICIPAL SCHOOLS</t>
  </si>
  <si>
    <t>GRANTS CIBOLA COUNTY SCHOOL DISTRICT</t>
  </si>
  <si>
    <t>HAGERMAN MUNICIPAL SCHOOLS</t>
  </si>
  <si>
    <t>HATCH VALLEY MUNICIPAL SCHOOLS</t>
  </si>
  <si>
    <t>HOBBS MUNICIPAL SCHOOLS</t>
  </si>
  <si>
    <t>HONDO VALLEY SCHOOLS</t>
  </si>
  <si>
    <t>HOUSE MUNICIPAL SCHOOLS</t>
  </si>
  <si>
    <t>JAL PUBLIC SCHOOLS</t>
  </si>
  <si>
    <t>JEMEZ MOUNTAIN SCHOOL DISTRICT</t>
  </si>
  <si>
    <t>JEMEZ VALLEY PUBLIC SCHOOLS</t>
  </si>
  <si>
    <t>SAN DIEGO RIVERSIDE SCHOOL</t>
  </si>
  <si>
    <t>LAKE ARTHUR MUNICIPAL SCHOOLS</t>
  </si>
  <si>
    <t>LAS CRUCES SCHOOL DISTRICT</t>
  </si>
  <si>
    <t>LAS VEGAS CITY SCHOOLS</t>
  </si>
  <si>
    <t>LOGAN MUNICIPAL SCHOOLS</t>
  </si>
  <si>
    <t>LORDSBURG MUNICIPAL SCHOOLS</t>
  </si>
  <si>
    <t>LOS ALAMOS PUBLIC SCHOOLS</t>
  </si>
  <si>
    <t>LOS LUNAS CONSOLIDATED SCHOOLS</t>
  </si>
  <si>
    <t>LOVING MUNICIPAL SCHOOLS</t>
  </si>
  <si>
    <t>LOVINGTON MUNICIPAL SCHOOLS</t>
  </si>
  <si>
    <t>MAGDALENA MUNICIPAL SCHOOLS</t>
  </si>
  <si>
    <t>MAXWELL MUNICIPAL SCHOOL</t>
  </si>
  <si>
    <t>MELROSE MUNICIPAL SCHOOLS</t>
  </si>
  <si>
    <t>MESA VISTA CONSOLIDATED SCHOOLS</t>
  </si>
  <si>
    <t>MORA INDEPENDENT SCHOOLS</t>
  </si>
  <si>
    <t>MORIARTY PUBLIC SCHOOLS</t>
  </si>
  <si>
    <t>MOSQUERO MUNICIPAL SCHOOLS</t>
  </si>
  <si>
    <t>MOUNTAINAIR PUBLIC SCHOOLS</t>
  </si>
  <si>
    <t>PECOS INDEPENDENT  SCHOOLS</t>
  </si>
  <si>
    <t>PENASCO INDEPENDENT SCHOOL</t>
  </si>
  <si>
    <t>POJOAQUE VALLEY SCHOOLS</t>
  </si>
  <si>
    <t>PORTALES MUNICIPAL SCHOOLS</t>
  </si>
  <si>
    <t>QUEMADO INDEPENDENT SCHOOL DISTRICT</t>
  </si>
  <si>
    <t>QUESTA INDEPENDENT SCHOOLS</t>
  </si>
  <si>
    <t>RATON PUBLIC SCHOOLS</t>
  </si>
  <si>
    <t>RESERVE SCHOOL DISTRICT</t>
  </si>
  <si>
    <t>RIO RANCHO PUBLIC SCHOOLS</t>
  </si>
  <si>
    <t>ROSWELL INDEPENDENT SCHOOL DISTRICT</t>
  </si>
  <si>
    <t>SIDNEY GUTIERREZ MIDDLE SCHOOL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</si>
  <si>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</si>
  <si>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</si>
  <si>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</si>
  <si>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</si>
  <si>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</si>
  <si>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</si>
  <si>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</si>
  <si>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COTTONWOOD VALLEY CHARTER SCHOOL</t>
  </si>
  <si>
    <t>SPRINGER MUNICIPAL SCHOOLS</t>
  </si>
  <si>
    <t>TAOS MUNICIPAL SCHOOLS</t>
  </si>
  <si>
    <t>ANANSI CHARTER SCHOOL</t>
  </si>
  <si>
    <t>VISTA GRANDE HIGH SCHOOL</t>
  </si>
  <si>
    <t>TATUM MUNICIPAL SCHOOLS</t>
  </si>
  <si>
    <t>TEXICO MUNICIPAL SCHOOLS</t>
  </si>
  <si>
    <t>T OR C MUNICIPAL SCHOOLS</t>
  </si>
  <si>
    <t>TUCUMCARI PUBLIC SCHOOLS</t>
  </si>
  <si>
    <t>TULAROSA MUNICIPAL SCHOOLS</t>
  </si>
  <si>
    <t>VAUGHN MUNICIPAL SCHOOLS</t>
  </si>
  <si>
    <t>WAGON MOUND PUBLIC SCHOOLS</t>
  </si>
  <si>
    <t>WEST LAS VEGAS SCHOOL DISTRICT</t>
  </si>
  <si>
    <t>RIO GALLINAS SCH FOR ECOLOGY &amp; THE ARTS</t>
  </si>
  <si>
    <t>ZUNI PUBLIC SCHOOL DISTRICT</t>
  </si>
  <si>
    <t>ALBUQUERQUE COLLEGIATE CHARTER SCHOOL</t>
  </si>
  <si>
    <t>ALBUQUERQUE INSTITUTE FOR MATH AND SCIENCE</t>
  </si>
  <si>
    <t>ALBUQUERQUE SIGN LANGUAGE ACADEMY</t>
  </si>
  <si>
    <t>ALDO LEOPOLD CHARTER SCHOOL</t>
  </si>
  <si>
    <t>ALMA D' ARTE CHARTER HS</t>
  </si>
  <si>
    <t>AMY BIEHL CHARTER SCHOOL</t>
  </si>
  <si>
    <t>THE ASK ACADEMY</t>
  </si>
  <si>
    <t>CESAR CHAVEZ COMMUNITY SCHOOL</t>
  </si>
  <si>
    <t>DZIL DIT L'OOI SCHOOL OF EMPOWERMENT &amp; PERSEVERANCE</t>
  </si>
  <si>
    <t>ESTANCIA VALLEY CLASSICAL ACADEMY</t>
  </si>
  <si>
    <t>EXPLORE ACADEMY -LAS CRUCES</t>
  </si>
  <si>
    <t>HORIZON ACADEMY WEST</t>
  </si>
  <si>
    <t>J PAUL TAYLOR ACADEMY</t>
  </si>
  <si>
    <t>LA TIERRA MONTESSORI SCHOOL OF THE ARTS AND SCIENCES</t>
  </si>
  <si>
    <t>LAS MONTANAS CHARTER HS</t>
  </si>
  <si>
    <t>MASTERS PROGRAM</t>
  </si>
  <si>
    <t>MEDIA ARTS COLLABORATIVE CHARTER</t>
  </si>
  <si>
    <t>MIDDLE COLLEGE HIGH SCHOOL</t>
  </si>
  <si>
    <t>MISSION ACHIEVEMENT &amp; SUCCESS CHARTER</t>
  </si>
  <si>
    <t>MONTE DEL SOL CHARTER SCHOOL</t>
  </si>
  <si>
    <t>MONTESSORI ELEMENTARY SCHOOL</t>
  </si>
  <si>
    <t>NEW AMERICA SCHOOL LAS CRUCES</t>
  </si>
  <si>
    <t>NEW MEXICO SCHOOL FOR THE ARTS</t>
  </si>
  <si>
    <t>NORTH VALLEY ACADEMY</t>
  </si>
  <si>
    <t>RAICES DEL SABER XINACHTLI COMM SCHOOL</t>
  </si>
  <si>
    <t>RED RIVER VALLEY CHARTER SCHOOL</t>
  </si>
  <si>
    <t>ROOTS AND WINGS COMMUNITY CHARTER</t>
  </si>
  <si>
    <t>SANDOVAL ACADEMY OF BILINGUAL EDUCATION</t>
  </si>
  <si>
    <t>SCHOOL OF DREAMS ACADEMY</t>
  </si>
  <si>
    <t>SIX DIRECTIONS INDIGENOUS SCHOOL</t>
  </si>
  <si>
    <t>SOLARE COLLEGIATE CHARTER SCHOOL</t>
  </si>
  <si>
    <t>SOUTH VALLEY PREPARATORY SCHOOL</t>
  </si>
  <si>
    <t>SW AERONAUTICS MATHEMATICS &amp; SCIENCE</t>
  </si>
  <si>
    <t>SOUTHWEST PREPARATORY LEARNING</t>
  </si>
  <si>
    <t>SOUTHWEST SECONDARY LEARNING</t>
  </si>
  <si>
    <t>TAOS INTEGRATED SCHOOL OF THE ARTS</t>
  </si>
  <si>
    <t>TAOS INTERNATIONAL SCHOOL</t>
  </si>
  <si>
    <t>TIERRA ADENTRO OF NEW MEXICO</t>
  </si>
  <si>
    <t>TIERRA ENCANTADA CHARTER SCHOOL</t>
  </si>
  <si>
    <t>TURQUOISE TRAIL CHARTER SCHOOL</t>
  </si>
  <si>
    <t>21ST CENTURY PUBLIC ACADEMY</t>
  </si>
  <si>
    <t>EXPLORE ACADEMY RIO RANCHO</t>
  </si>
  <si>
    <t>Explore Acad.-RR</t>
  </si>
  <si>
    <t>select dropdown, scroll through selection, select name.</t>
  </si>
  <si>
    <t>Type District / Charter name in cell D10, select dropdown, select name. If you cannot find name, clear cell D10,</t>
  </si>
  <si>
    <t>SELECT SCHOOL NAME IN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</si>
</sst>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6" fillId="0" borderId="0" xfId="0" applyFont="1"/>
    <xf numFmtId="0" fontId="6" fillId="4" borderId="11" xfId="0" applyFont="1" applyFill="1" applyBorder="1"/>
    <xf numFmtId="0" fontId="5" fillId="4" borderId="13" xfId="0" applyFont="1" applyFill="1" applyBorder="1" applyAlignment="1">
      <alignment horizontal="right"/>
    </xf>
    <xf numFmtId="0" fontId="10" fillId="4" borderId="10" xfId="0" applyFont="1" applyFill="1" applyBorder="1"/>
    <xf numFmtId="0" fontId="10" fillId="4" borderId="11" xfId="0" applyFont="1" applyFill="1" applyBorder="1"/>
    <xf numFmtId="0" fontId="12" fillId="5" borderId="12" xfId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2" borderId="14" xfId="0" applyFont="1" applyFill="1" applyBorder="1"/>
    <xf numFmtId="0" fontId="5" fillId="0" borderId="14" xfId="0" applyFont="1" applyBorder="1"/>
    <xf numFmtId="0" fontId="6" fillId="0" borderId="14" xfId="0" applyFont="1" applyBorder="1"/>
    <xf numFmtId="0" fontId="6" fillId="3" borderId="14" xfId="0" applyFont="1" applyFill="1" applyBorder="1"/>
    <xf numFmtId="2" fontId="6" fillId="3" borderId="14" xfId="0" applyNumberFormat="1" applyFont="1" applyFill="1" applyBorder="1"/>
    <xf numFmtId="0" fontId="0" fillId="0" borderId="14" xfId="0" applyBorder="1"/>
    <xf numFmtId="0" fontId="8" fillId="0" borderId="0" xfId="0" applyFont="1" applyAlignment="1">
      <alignment horizontal="right"/>
    </xf>
    <xf numFmtId="0" fontId="8" fillId="0" borderId="0" xfId="0" applyFont="1"/>
    <xf numFmtId="0" fontId="14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5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165" fontId="2" fillId="0" borderId="0" xfId="0" applyNumberFormat="1" applyFont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theme="1"/>
      </font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79998168889431442"/>
  </sheetPr>
  <dimension ref="A1:W51"/>
  <sheetViews>
    <sheetView showGridLines="0" tabSelected="1" zoomScaleNormal="100" workbookViewId="0">
      <selection activeCell="G6" sqref="G6"/>
    </sheetView>
  </sheetViews>
  <sheetFormatPr defaultColWidth="9.109375" defaultRowHeight="14.4" x14ac:dyDescent="0.3"/>
  <cols>
    <col min="1" max="1" width="3.6640625" style="9" customWidth="1"/>
    <col min="2" max="3" width="9.109375" style="9"/>
    <col min="4" max="4" width="9.109375" style="9" customWidth="1"/>
    <col min="5" max="5" width="2.6640625" style="9" customWidth="1"/>
    <col min="6" max="6" width="13.33203125" style="9" customWidth="1"/>
    <col min="7" max="7" width="8" style="9" bestFit="1" customWidth="1"/>
    <col min="8" max="8" width="13.33203125" style="9" customWidth="1"/>
    <col min="9" max="9" width="2.6640625" style="9" customWidth="1"/>
    <col min="10" max="10" width="12.5546875" style="9" bestFit="1" customWidth="1"/>
    <col min="11" max="16384" width="9.109375" style="9"/>
  </cols>
  <sheetData>
    <row r="1" spans="1:23" s="16" customFormat="1" ht="15" customHeight="1" x14ac:dyDescent="0.35">
      <c r="A1" s="26" t="s">
        <v>464</v>
      </c>
      <c r="B1" s="15"/>
      <c r="D1" s="24"/>
      <c r="E1" s="25"/>
      <c r="F1" s="8"/>
      <c r="G1" s="15"/>
      <c r="H1" s="17"/>
      <c r="I1" s="15"/>
      <c r="J1" s="15"/>
    </row>
    <row r="2" spans="1:23" s="16" customFormat="1" ht="15" customHeight="1" x14ac:dyDescent="0.35">
      <c r="A2" s="26" t="s">
        <v>463</v>
      </c>
      <c r="B2" s="15"/>
      <c r="D2" s="24"/>
      <c r="E2" s="25"/>
      <c r="F2" s="8"/>
      <c r="G2" s="15"/>
      <c r="H2" s="17"/>
      <c r="I2" s="15"/>
      <c r="J2" s="15"/>
    </row>
    <row r="3" spans="1:23" s="16" customFormat="1" ht="15" customHeight="1" x14ac:dyDescent="0.35">
      <c r="A3" s="48" t="s">
        <v>642</v>
      </c>
      <c r="B3" s="15"/>
      <c r="D3" s="24"/>
      <c r="E3" s="25"/>
      <c r="F3" s="8"/>
      <c r="G3" s="15"/>
      <c r="H3" s="17"/>
      <c r="I3" s="15"/>
      <c r="J3" s="15"/>
    </row>
    <row r="4" spans="1:23" s="16" customFormat="1" ht="15" customHeight="1" x14ac:dyDescent="0.35">
      <c r="A4" s="49" t="s">
        <v>641</v>
      </c>
      <c r="B4" s="15"/>
      <c r="D4" s="24"/>
      <c r="E4" s="25"/>
      <c r="F4" s="8"/>
      <c r="G4" s="15"/>
      <c r="H4" s="17"/>
      <c r="I4" s="15"/>
      <c r="J4" s="15"/>
    </row>
    <row r="5" spans="1:23" s="16" customFormat="1" ht="15" customHeight="1" x14ac:dyDescent="0.35">
      <c r="A5" s="27" t="s">
        <v>278</v>
      </c>
      <c r="B5" s="15"/>
      <c r="G5" s="28" t="str">
        <f xml:space="preserve"> CONCATENATE(IFERROR(A9,"ENTITY NAME")," FY",RIGHT(PED_ONLY!AD10,2), " 901B-10 ",'901B-10'!K10)</f>
        <v>ENTITY NAME FY24 901B-10 000-000</v>
      </c>
      <c r="H5" s="17"/>
      <c r="I5" s="15"/>
      <c r="J5" s="15"/>
    </row>
    <row r="6" spans="1:23" s="16" customFormat="1" ht="15" customHeight="1" x14ac:dyDescent="0.35">
      <c r="A6" s="27" t="s">
        <v>279</v>
      </c>
      <c r="B6" s="15"/>
      <c r="G6" s="28" t="str">
        <f>CONCATENATE('901B-10'!D10," -&gt; ","FY",RIGHT(PED_ONLY!AD9,2)," -&gt; FY",RIGHT(PED_ONLY!AD10,2)," OpBud -&gt; LEA Submission")</f>
        <v xml:space="preserve"> -&gt; FY23 -&gt; FY24 OpBud -&gt; LEA Submission</v>
      </c>
      <c r="H6" s="17"/>
      <c r="I6" s="15"/>
      <c r="J6" s="15"/>
    </row>
    <row r="7" spans="1:23" ht="15.6" x14ac:dyDescent="0.3">
      <c r="B7" s="51" t="str">
        <f>IF(OR(PED_ONLY!$AC$4="Local Charter",PED_ONLY!$AC$4="State Charter"),PED_ONLY!$A$4,IF(PED_ONLY!$AC$4="District",PED_ONLY!$L$4,PED_ONLY!$A$2))</f>
        <v>SELECT SCHOOL NAME IN DROPDOWN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23" ht="15.6" x14ac:dyDescent="0.3">
      <c r="B8" s="51" t="str">
        <f>IF(OR(PED_ONLY!$AC$4="Local Charter",PED_ONLY!$AC$4="State Charter"),PED_ONLY!$A$5,IF(PED_ONLY!$AC$4="District",PED_ONLY!$L$5,PED_ONLY!$A$2))</f>
        <v>SELECT SCHOOL NAME IN DROPDOWN</v>
      </c>
      <c r="C8" s="51"/>
      <c r="D8" s="51"/>
      <c r="E8" s="51"/>
      <c r="F8" s="51"/>
      <c r="G8" s="51"/>
      <c r="H8" s="51"/>
      <c r="I8" s="51"/>
      <c r="J8" s="51"/>
      <c r="K8" s="51"/>
      <c r="L8" s="51"/>
      <c r="P8"/>
      <c r="Q8" s="6"/>
    </row>
    <row r="9" spans="1:23" x14ac:dyDescent="0.3">
      <c r="A9" s="29" t="e">
        <f>INDEX(PED_ONLY2!D2:D256,MATCH('901B-10'!K10,PED_ONLY2!B2:B256,0))</f>
        <v>#N/A</v>
      </c>
      <c r="B9" s="30"/>
    </row>
    <row r="10" spans="1:23" x14ac:dyDescent="0.3">
      <c r="B10" s="30" t="str">
        <f>IF(OR(PED_ONLY!$AC$4="Local Charter",PED_ONLY!$AC$4="State Charter"),PED_ONLY!$A$6,IF(PED_ONLY!$AC$4="District",PED_ONLY!$L$6,PED_ONLY!$A$2))</f>
        <v>SELECT SCHOOL NAME IN DROPDOWN</v>
      </c>
      <c r="D10" s="64"/>
      <c r="E10" s="64"/>
      <c r="F10" s="64"/>
      <c r="G10" s="64"/>
      <c r="H10"/>
      <c r="I10"/>
      <c r="J10" s="31" t="s">
        <v>1</v>
      </c>
      <c r="K10" s="32" t="str">
        <f>IFERROR(INDEX(PED_ONLY2!$B$2:$B$256,MATCH('901B-10'!$D$10,PED_ONLY2!$A$2:$A$256,0)),"000-000")</f>
        <v>000-000</v>
      </c>
      <c r="Q10"/>
      <c r="R10" s="6"/>
      <c r="S10" s="6"/>
      <c r="T10" s="6"/>
      <c r="U10" s="6"/>
      <c r="V10"/>
      <c r="W10"/>
    </row>
    <row r="12" spans="1:23" x14ac:dyDescent="0.3">
      <c r="B12" s="58" t="str">
        <f>CONCATENATE("Original signatures or electronic signatures must be board approved prior to June 20, ",PED_ONLY!$AD$9)</f>
        <v>Original signatures or electronic signatures must be board approved prior to June 20, 2023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33"/>
    </row>
    <row r="13" spans="1:23" x14ac:dyDescent="0.3">
      <c r="B13" s="58" t="str">
        <f>CONCATENATE("and uploaded to the File Transfer Site on/or before June 20, ",PED_ONLY!$AD$9)</f>
        <v>and uploaded to the File Transfer Site on/or before June 20, 2023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"/>
    </row>
    <row r="14" spans="1:23" x14ac:dyDescent="0.3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4"/>
    </row>
    <row r="15" spans="1:23" x14ac:dyDescent="0.3">
      <c r="B15" s="52" t="str">
        <f>IF(OR(PED_ONLY!$AC$4="Local Charter",PED_ONLY!$AC$4="State Charter"),PED_ONLY!$A$8,IF(PED_ONLY!$AC$4="District",PED_ONLY!$L$8,PED_ONLY!$A$2))</f>
        <v>SELECT SCHOOL NAME IN DROPDOWN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33"/>
    </row>
    <row r="16" spans="1:23" x14ac:dyDescent="0.3">
      <c r="B16" s="56" t="str">
        <f>IF(OR(PED_ONLY!$AC$4="Local Charter",PED_ONLY!$AC$4="State Charter"),PED_ONLY!$A$9,IF(PED_ONLY!$AC$4="District",PED_ONLY!$L$9,PED_ONLY!$A$2))</f>
        <v>SELECT SCHOOL NAME IN DROPDOWN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x14ac:dyDescent="0.3">
      <c r="B17" s="56" t="s">
        <v>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4.2" customHeight="1" thickBot="1" x14ac:dyDescent="0.35"/>
    <row r="19" spans="2:12" x14ac:dyDescent="0.3">
      <c r="B19" s="57" t="str">
        <f>IF(OR(PED_ONLY!$AC$4="Local Charter",PED_ONLY!$AC$4="State Charter"),PED_ONLY!$A$10,IF(PED_ONLY!$AC$4="District",PED_ONLY!$L$10,PED_ONLY!$A$2))</f>
        <v>SELECT SCHOOL NAME IN DROPDOWN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x14ac:dyDescent="0.3">
      <c r="F20" s="35">
        <f>DATE(PED_ONLY!$AD$9,7,1)</f>
        <v>45108</v>
      </c>
      <c r="G20" s="36" t="s">
        <v>8</v>
      </c>
      <c r="H20" s="35">
        <f>DATE(PED_ONLY!$AD$10,6,30)</f>
        <v>45473</v>
      </c>
    </row>
    <row r="21" spans="2:12" ht="15" customHeight="1" x14ac:dyDescent="0.3">
      <c r="B21" s="37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2:12" x14ac:dyDescent="0.3">
      <c r="B22" s="39" t="s">
        <v>9</v>
      </c>
      <c r="C22" s="40"/>
      <c r="D22" s="50"/>
      <c r="E22" s="50"/>
      <c r="F22" s="50"/>
      <c r="G22" s="40"/>
      <c r="H22" s="40"/>
      <c r="I22" s="40"/>
      <c r="J22" s="40"/>
      <c r="K22" s="40"/>
      <c r="L22" s="40"/>
    </row>
    <row r="23" spans="2:12" x14ac:dyDescent="0.3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ht="30" customHeight="1" x14ac:dyDescent="0.3">
      <c r="B24" s="59"/>
      <c r="C24" s="60"/>
      <c r="D24" s="60"/>
      <c r="E24" s="60"/>
      <c r="F24" s="60"/>
      <c r="G24" s="29"/>
      <c r="H24" s="29"/>
      <c r="I24" s="29"/>
      <c r="J24" s="59"/>
      <c r="K24" s="60"/>
      <c r="L24" s="60"/>
    </row>
    <row r="25" spans="2:12" x14ac:dyDescent="0.3">
      <c r="B25" s="29" t="s">
        <v>28</v>
      </c>
      <c r="C25" s="29"/>
      <c r="D25" s="29"/>
      <c r="E25" s="29"/>
      <c r="F25" s="29"/>
      <c r="G25" s="29"/>
      <c r="H25" s="29"/>
      <c r="I25" s="29"/>
      <c r="J25" s="29" t="s">
        <v>29</v>
      </c>
      <c r="K25" s="29"/>
      <c r="L25" s="29"/>
    </row>
    <row r="26" spans="2:12" ht="4.2" customHeight="1" thickBot="1" x14ac:dyDescent="0.3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2:12" ht="15" customHeight="1" x14ac:dyDescent="0.3">
      <c r="B27" s="9" t="str">
        <f>IF(OR(PED_ONLY!$AC$4="Local Charter",PED_ONLY!$AC$4="State Charter"),PED_ONLY!$A$11,IF(PED_ONLY!$AC$4="District",PED_ONLY!$L$11,PED_ONLY!$A$2))</f>
        <v>SELECT SCHOOL NAME IN DROPDOWN</v>
      </c>
    </row>
    <row r="28" spans="2:12" x14ac:dyDescent="0.3">
      <c r="B28" s="42" t="s">
        <v>9</v>
      </c>
      <c r="C28" s="43"/>
      <c r="D28" s="61"/>
      <c r="E28" s="61"/>
      <c r="F28" s="61"/>
      <c r="G28" s="43"/>
      <c r="H28" s="43"/>
      <c r="I28" s="43"/>
      <c r="J28" s="43"/>
      <c r="K28" s="43"/>
      <c r="L28" s="43"/>
    </row>
    <row r="30" spans="2:12" ht="30" customHeight="1" x14ac:dyDescent="0.3">
      <c r="B30" s="62"/>
      <c r="C30" s="62"/>
      <c r="D30" s="62"/>
      <c r="F30" s="63"/>
      <c r="G30" s="63"/>
      <c r="H30" s="63"/>
      <c r="J30" s="62"/>
      <c r="K30" s="62"/>
      <c r="L30" s="62"/>
    </row>
    <row r="31" spans="2:12" x14ac:dyDescent="0.3">
      <c r="B31" s="44" t="str">
        <f>IF(OR(PED_ONLY!$AC$4="Local Charter",PED_ONLY!$AC$4="State Charter"),PED_ONLY!$A$12,IF(PED_ONLY!$AC$4="District",PED_ONLY!$L$12,PED_ONLY!$A$2))</f>
        <v>SELECT SCHOOL NAME IN DROPDOWN</v>
      </c>
      <c r="C31" s="44"/>
      <c r="D31" s="44"/>
      <c r="F31" s="44" t="str">
        <f>IF(OR(PED_ONLY!$AC$4="Local Charter",PED_ONLY!$AC$4="State Charter"),PED_ONLY!$A$13,IF(PED_ONLY!$AC$4="District",PED_ONLY!$L$13,PED_ONLY!$A$2))</f>
        <v>SELECT SCHOOL NAME IN DROPDOWN</v>
      </c>
      <c r="G31" s="44"/>
      <c r="H31" s="44"/>
      <c r="J31" s="44" t="str">
        <f>IF(OR(PED_ONLY!$AC$4="Local Charter",PED_ONLY!$AC$4="State Charter"),PED_ONLY!$A$14,IF(PED_ONLY!$AC$4="District",PED_ONLY!$L$14,PED_ONLY!$A$2))</f>
        <v>SELECT SCHOOL NAME IN DROPDOWN</v>
      </c>
      <c r="K31" s="44"/>
      <c r="L31" s="44"/>
    </row>
    <row r="33" spans="2:12" ht="30" customHeight="1" x14ac:dyDescent="0.3">
      <c r="B33" s="62"/>
      <c r="C33" s="62"/>
      <c r="D33" s="62"/>
      <c r="F33" s="62"/>
      <c r="G33" s="62"/>
      <c r="H33" s="62"/>
      <c r="J33" s="62"/>
      <c r="K33" s="62"/>
      <c r="L33" s="62"/>
    </row>
    <row r="34" spans="2:12" x14ac:dyDescent="0.3">
      <c r="B34" s="9" t="str">
        <f>IF(OR(PED_ONLY!$AC$4="Local Charter",PED_ONLY!$AC$4="State Charter"),PED_ONLY!$A$15,IF(PED_ONLY!$AC$4="District",PED_ONLY!$L$15,PED_ONLY!$A$2))</f>
        <v>SELECT SCHOOL NAME IN DROPDOWN</v>
      </c>
      <c r="F34" s="9" t="str">
        <f>IF(OR(PED_ONLY!$AC$4="Local Charter",PED_ONLY!$AC$4="State Charter"),PED_ONLY!$A$15,IF(PED_ONLY!$AC$4="District",PED_ONLY!$L$15,PED_ONLY!$A$2))</f>
        <v>SELECT SCHOOL NAME IN DROPDOWN</v>
      </c>
      <c r="J34" s="9" t="str">
        <f>IF(OR(PED_ONLY!$AC$4="Local Charter",PED_ONLY!$AC$4="State Charter"),PED_ONLY!$A$15,IF(PED_ONLY!$AC$4="District",PED_ONLY!$L$15,PED_ONLY!$A$2))</f>
        <v>SELECT SCHOOL NAME IN DROPDOWN</v>
      </c>
    </row>
    <row r="36" spans="2:12" ht="30" customHeight="1" x14ac:dyDescent="0.3">
      <c r="B36" s="62"/>
      <c r="C36" s="62"/>
      <c r="D36" s="62"/>
      <c r="F36" s="62"/>
      <c r="G36" s="62"/>
      <c r="H36" s="62"/>
      <c r="J36" s="62"/>
      <c r="K36" s="62"/>
      <c r="L36" s="62"/>
    </row>
    <row r="37" spans="2:12" x14ac:dyDescent="0.3">
      <c r="B37" s="9" t="str">
        <f>IF(OR(PED_ONLY!$AC$4="Local Charter",PED_ONLY!$AC$4="State Charter"),PED_ONLY!$A$15,IF(PED_ONLY!$AC$4="District",PED_ONLY!$L$15,PED_ONLY!$A$2))</f>
        <v>SELECT SCHOOL NAME IN DROPDOWN</v>
      </c>
      <c r="F37" s="9" t="str">
        <f>IF(OR(PED_ONLY!$AC$4="Local Charter",PED_ONLY!$AC$4="State Charter"),PED_ONLY!$A$16,IF(PED_ONLY!$AC$4="District",PED_ONLY!$L$16,PED_ONLY!$A$2))</f>
        <v>SELECT SCHOOL NAME IN DROPDOWN</v>
      </c>
      <c r="J37" s="9" t="str">
        <f>IF(OR(PED_ONLY!$AC$4="Local Charter",PED_ONLY!$AC$4="State Charter"),PED_ONLY!$A$17,IF(PED_ONLY!$AC$4="District",PED_ONLY!$L$17,PED_ONLY!$A$2))</f>
        <v>SELECT SCHOOL NAME IN DROPDOWN</v>
      </c>
    </row>
    <row r="38" spans="2:12" ht="15" thickBot="1" x14ac:dyDescent="0.35"/>
    <row r="39" spans="2:12" ht="15" thickBot="1" x14ac:dyDescent="0.35">
      <c r="B39" s="73" t="s">
        <v>10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1" spans="2:12" ht="30" customHeight="1" x14ac:dyDescent="0.3">
      <c r="B41" s="65"/>
      <c r="C41" s="65"/>
      <c r="D41" s="65"/>
      <c r="F41" s="65"/>
      <c r="G41" s="65"/>
      <c r="H41" s="65"/>
      <c r="J41" s="65"/>
      <c r="K41" s="65"/>
      <c r="L41" s="65"/>
    </row>
    <row r="42" spans="2:12" x14ac:dyDescent="0.3">
      <c r="B42" s="9" t="s">
        <v>46</v>
      </c>
      <c r="F42" s="9" t="s">
        <v>47</v>
      </c>
      <c r="J42" s="9" t="s">
        <v>48</v>
      </c>
    </row>
    <row r="44" spans="2:12" ht="30" customHeight="1" x14ac:dyDescent="0.3">
      <c r="D44" s="75"/>
      <c r="E44" s="75"/>
      <c r="F44" s="75"/>
      <c r="G44" s="75"/>
      <c r="H44" s="75"/>
      <c r="I44" s="75"/>
      <c r="J44" s="75"/>
    </row>
    <row r="45" spans="2:12" x14ac:dyDescent="0.3">
      <c r="D45" s="45" t="s">
        <v>273</v>
      </c>
    </row>
    <row r="46" spans="2:12" x14ac:dyDescent="0.3">
      <c r="B46" s="9" t="s">
        <v>11</v>
      </c>
    </row>
    <row r="47" spans="2:12" x14ac:dyDescent="0.3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2:12" x14ac:dyDescent="0.3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2:12" x14ac:dyDescent="0.3">
      <c r="B49" s="9" t="s">
        <v>12</v>
      </c>
      <c r="F49" s="46" t="s">
        <v>15</v>
      </c>
      <c r="G49" s="47"/>
      <c r="H49" s="46" t="s">
        <v>16</v>
      </c>
      <c r="J49" s="47"/>
    </row>
    <row r="50" spans="2:12" x14ac:dyDescent="0.3">
      <c r="B50" s="9" t="s">
        <v>13</v>
      </c>
      <c r="F50" s="65"/>
      <c r="G50" s="65"/>
      <c r="H50" s="65"/>
      <c r="I50" s="65"/>
      <c r="J50" s="65"/>
      <c r="K50" s="65"/>
      <c r="L50" s="65"/>
    </row>
    <row r="51" spans="2:12" x14ac:dyDescent="0.3">
      <c r="B51" s="9" t="s">
        <v>14</v>
      </c>
      <c r="F51" s="66"/>
      <c r="G51" s="66"/>
      <c r="H51" s="66"/>
      <c r="I51" s="66"/>
      <c r="J51" s="66"/>
      <c r="K51" s="66"/>
      <c r="L51" s="66"/>
    </row>
  </sheetData>
  <sheetProtection algorithmName="SHA-512" hashValue="y8snDG/uBeDpe/itvgdpbQAeHEI8GKIG5iNiFybZkwhDShVaQvhFm4fOy4pb4rJYXpL9CqqyyddgjCc5/6dnGw==" saltValue="gjjuj1F5hfYdC98MmFaizw==" spinCount="100000" sheet="1" formatCells="0" formatColumns="0" formatRows="0" insertColumns="0" insertRows="0" insertHyperlinks="0" sort="0" autoFilter="0" pivotTables="0"/>
  <mergeCells count="31">
    <mergeCell ref="F50:L50"/>
    <mergeCell ref="F51:L51"/>
    <mergeCell ref="B47:L48"/>
    <mergeCell ref="B33:D33"/>
    <mergeCell ref="F33:H33"/>
    <mergeCell ref="J33:L33"/>
    <mergeCell ref="B36:D36"/>
    <mergeCell ref="F36:H36"/>
    <mergeCell ref="J36:L36"/>
    <mergeCell ref="B39:L39"/>
    <mergeCell ref="B41:D41"/>
    <mergeCell ref="F41:H41"/>
    <mergeCell ref="J41:L41"/>
    <mergeCell ref="D44:J44"/>
    <mergeCell ref="J24:L24"/>
    <mergeCell ref="D28:F28"/>
    <mergeCell ref="B30:D30"/>
    <mergeCell ref="F30:H30"/>
    <mergeCell ref="J30:L30"/>
    <mergeCell ref="B24:F24"/>
    <mergeCell ref="D22:F22"/>
    <mergeCell ref="B7:L7"/>
    <mergeCell ref="B8:L8"/>
    <mergeCell ref="B15:L15"/>
    <mergeCell ref="B14:L14"/>
    <mergeCell ref="B16:L16"/>
    <mergeCell ref="B17:L17"/>
    <mergeCell ref="B19:L19"/>
    <mergeCell ref="B12:L12"/>
    <mergeCell ref="B13:L13"/>
    <mergeCell ref="D10:G10"/>
  </mergeCells>
  <printOptions horizontalCentered="1"/>
  <pageMargins left="0.45" right="0.45" top="0.5" bottom="0.75" header="0" footer="0.3"/>
  <pageSetup scale="86" orientation="portrait" horizontalDpi="1200" verticalDpi="1200" r:id="rId1"/>
  <headerFooter>
    <oddFooter>&amp;L&amp;"-,Bold"&amp;9&amp;F - &amp;A&amp;R&amp;"-,Bold"&amp;9&amp;P of &amp;N</oddFooter>
  </headerFooter>
  <rowBreaks count="1" manualBreakCount="1">
    <brk id="51" min="1" max="1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F614DE71-93AC-4F3A-AF51-822DB75731F9}">
            <xm:f>PED_ONLY!$AC$4="Local Charter"</xm:f>
            <x14:dxf>
              <font>
                <color auto="1"/>
              </font>
            </x14:dxf>
          </x14:cfRule>
          <xm:sqref>B21:B22 B25 J25</xm:sqref>
        </x14:conditionalFormatting>
        <x14:conditionalFormatting xmlns:xm="http://schemas.microsoft.com/office/excel/2006/main">
          <x14:cfRule type="expression" priority="14" id="{F1C6A1ED-9895-429F-BA8F-B3B15528876D}">
            <xm:f>PED_ONLY!$AC$4="Local Charter"</xm:f>
            <x14:dxf>
              <font>
                <color theme="1"/>
              </font>
              <fill>
                <patternFill>
                  <bgColor theme="7" tint="0.79998168889431442"/>
                </patternFill>
              </fill>
              <border>
                <bottom style="thin">
                  <color auto="1"/>
                </bottom>
                <vertical/>
                <horizontal/>
              </border>
            </x14:dxf>
          </x14:cfRule>
          <xm:sqref>D22:F22 B24:F24 J24:L24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OFFSET(PED_ONLY2!$I$2,,,COUNTIF(PED_ONLY2!$I$1:$I$256,"?*")-1)</xm:f>
          </x14:formula1>
          <xm:sqref>D10:G10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17"/>
  <sheetViews>
    <sheetView showGridLines="0" workbookViewId="0">
      <selection activeCell="A3" sqref="A3"/>
    </sheetView>
  </sheetViews>
  <sheetFormatPr defaultColWidth="9.109375" defaultRowHeight="14.4" x14ac:dyDescent="0.3"/>
  <cols>
    <col min="1" max="16384" width="9.109375" style="2"/>
  </cols>
  <sheetData>
    <row r="1" spans="1:30" ht="15" thickBot="1" x14ac:dyDescent="0.35">
      <c r="A1" s="12"/>
      <c r="B1" s="13"/>
      <c r="C1" s="13"/>
      <c r="D1" s="13"/>
      <c r="E1" s="13"/>
      <c r="F1" s="10"/>
      <c r="G1" s="13"/>
      <c r="H1" s="13"/>
      <c r="I1" s="11" t="s">
        <v>6</v>
      </c>
      <c r="J1" s="14" t="s">
        <v>49</v>
      </c>
    </row>
    <row r="2" spans="1:30" x14ac:dyDescent="0.3">
      <c r="A2" s="2" t="s">
        <v>643</v>
      </c>
    </row>
    <row r="4" spans="1:30" x14ac:dyDescent="0.3">
      <c r="A4" s="2" t="s">
        <v>18</v>
      </c>
      <c r="L4" s="2" t="s">
        <v>17</v>
      </c>
      <c r="W4" s="7" t="s">
        <v>0</v>
      </c>
      <c r="X4" s="6"/>
      <c r="Y4"/>
      <c r="Z4" s="6"/>
      <c r="AA4"/>
      <c r="AB4"/>
      <c r="AC4" s="76" t="str">
        <f>IFERROR(INDEX(PED_ONLY2!$J$2:$J$256,MATCH('901B-10'!$D$10,PED_ONLY2!$A$2:$A$256,0)),"")</f>
        <v/>
      </c>
      <c r="AD4" s="76"/>
    </row>
    <row r="5" spans="1:30" x14ac:dyDescent="0.3">
      <c r="A5" s="2" t="s">
        <v>20</v>
      </c>
      <c r="L5" s="2" t="s">
        <v>19</v>
      </c>
      <c r="W5" s="8"/>
      <c r="X5" s="6"/>
      <c r="Y5" s="6"/>
      <c r="Z5" s="6"/>
      <c r="AA5"/>
      <c r="AB5"/>
      <c r="AC5"/>
      <c r="AD5" s="6"/>
    </row>
    <row r="6" spans="1:30" x14ac:dyDescent="0.3">
      <c r="A6" s="2" t="s">
        <v>22</v>
      </c>
      <c r="L6" s="2" t="s">
        <v>21</v>
      </c>
      <c r="W6" s="8" t="s">
        <v>2</v>
      </c>
      <c r="X6" s="6"/>
      <c r="Y6" s="6"/>
      <c r="Z6" s="6"/>
      <c r="AA6" s="6"/>
      <c r="AB6" s="6"/>
      <c r="AC6" s="6"/>
      <c r="AD6" s="1">
        <v>2022</v>
      </c>
    </row>
    <row r="7" spans="1:30" x14ac:dyDescent="0.3">
      <c r="A7" s="2" t="s">
        <v>50</v>
      </c>
      <c r="L7" s="2" t="s">
        <v>51</v>
      </c>
      <c r="W7" s="8" t="s">
        <v>3</v>
      </c>
      <c r="X7" s="6"/>
      <c r="Y7" s="6"/>
      <c r="Z7" s="6"/>
      <c r="AA7" s="6"/>
      <c r="AB7" s="6"/>
      <c r="AC7" s="6"/>
      <c r="AD7" s="5">
        <f>AD6+1</f>
        <v>2023</v>
      </c>
    </row>
    <row r="8" spans="1:30" ht="15" customHeight="1" x14ac:dyDescent="0.3">
      <c r="A8" s="2" t="s">
        <v>24</v>
      </c>
      <c r="J8" s="3"/>
      <c r="K8" s="3"/>
      <c r="L8" s="2" t="s">
        <v>23</v>
      </c>
      <c r="U8" s="3"/>
      <c r="W8" s="8"/>
      <c r="X8" s="6"/>
      <c r="Y8" s="6"/>
      <c r="Z8" s="6"/>
      <c r="AA8" s="6"/>
      <c r="AB8" s="6"/>
      <c r="AC8" s="6"/>
      <c r="AD8" s="6"/>
    </row>
    <row r="9" spans="1:30" ht="15" customHeight="1" x14ac:dyDescent="0.3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2" t="s">
        <v>25</v>
      </c>
      <c r="U9" s="3"/>
      <c r="W9" s="8" t="s">
        <v>4</v>
      </c>
      <c r="X9" s="6"/>
      <c r="Y9" s="6"/>
      <c r="Z9" s="6"/>
      <c r="AA9" s="6"/>
      <c r="AB9" s="6"/>
      <c r="AC9" s="6"/>
      <c r="AD9" s="4">
        <f>AD6+1</f>
        <v>2023</v>
      </c>
    </row>
    <row r="10" spans="1:30" x14ac:dyDescent="0.3">
      <c r="A10" s="2" t="s">
        <v>44</v>
      </c>
      <c r="L10" s="2" t="s">
        <v>45</v>
      </c>
      <c r="W10" s="8" t="s">
        <v>5</v>
      </c>
      <c r="X10" s="6"/>
      <c r="Y10" s="6"/>
      <c r="Z10" s="6"/>
      <c r="AA10" s="6"/>
      <c r="AB10" s="6"/>
      <c r="AC10" s="6"/>
      <c r="AD10" s="5">
        <f>AD7+1</f>
        <v>2024</v>
      </c>
    </row>
    <row r="11" spans="1:30" ht="15" customHeight="1" x14ac:dyDescent="0.3">
      <c r="A11" s="3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 t="s">
        <v>30</v>
      </c>
      <c r="U11" s="3"/>
    </row>
    <row r="12" spans="1:30" x14ac:dyDescent="0.3">
      <c r="A12" t="s">
        <v>35</v>
      </c>
      <c r="I12"/>
      <c r="J12"/>
      <c r="K12"/>
      <c r="L12" t="s">
        <v>32</v>
      </c>
    </row>
    <row r="13" spans="1:30" x14ac:dyDescent="0.3">
      <c r="A13" t="s">
        <v>36</v>
      </c>
      <c r="L13" t="s">
        <v>33</v>
      </c>
    </row>
    <row r="14" spans="1:30" x14ac:dyDescent="0.3">
      <c r="A14" t="s">
        <v>37</v>
      </c>
      <c r="L14" t="s">
        <v>34</v>
      </c>
    </row>
    <row r="15" spans="1:30" x14ac:dyDescent="0.3">
      <c r="A15" t="s">
        <v>41</v>
      </c>
      <c r="L15" t="s">
        <v>38</v>
      </c>
    </row>
    <row r="16" spans="1:30" x14ac:dyDescent="0.3">
      <c r="A16" t="s">
        <v>42</v>
      </c>
      <c r="L16" t="s">
        <v>39</v>
      </c>
    </row>
    <row r="17" spans="1:12" x14ac:dyDescent="0.3">
      <c r="A17" s="2" t="s">
        <v>43</v>
      </c>
      <c r="L17" s="2" t="s">
        <v>40</v>
      </c>
    </row>
  </sheetData>
  <sheetProtection algorithmName="SHA-512" hashValue="siPSd1Bu/MJNQ3Ktw8PH674KckdTG65Ha7MD0QKtFonPU7CvazsE0QGGJV/A3b48xNK7Drc/reFSD+qriwveMA==" saltValue="A2HKxe70X3uIsI7lqN//uw==" spinCount="100000" sheet="1" objects="1" scenarios="1"/>
  <mergeCells count="1">
    <mergeCell ref="AC4:AD4"/>
  </mergeCells>
  <hyperlinks>
    <hyperlink ref="J1" location="Cover!A1" display="Cover" xr:uid="{00000000-0004-0000-0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56"/>
  <sheetViews>
    <sheetView showGridLines="0" workbookViewId="0">
      <selection activeCell="A9" sqref="A9"/>
    </sheetView>
  </sheetViews>
  <sheetFormatPr defaultColWidth="9.109375" defaultRowHeight="14.4" x14ac:dyDescent="0.3"/>
  <cols>
    <col min="1" max="1" width="53.5546875" style="9" bestFit="1" customWidth="1"/>
    <col min="2" max="2" width="20.88671875" style="9" bestFit="1" customWidth="1"/>
    <col min="3" max="3" width="46.88671875" style="9" bestFit="1" customWidth="1"/>
    <col min="4" max="4" width="27" style="9" customWidth="1"/>
    <col min="5" max="5" width="9.109375" style="9"/>
    <col min="6" max="6" width="50.5546875" style="9" bestFit="1" customWidth="1"/>
    <col min="7" max="7" width="9.109375" style="9"/>
    <col min="8" max="8" width="12.5546875" style="9" bestFit="1" customWidth="1"/>
    <col min="9" max="9" width="28.88671875" style="9" bestFit="1" customWidth="1"/>
    <col min="10" max="10" width="11.88671875" style="9" bestFit="1" customWidth="1"/>
    <col min="11" max="16384" width="9.109375" style="9"/>
  </cols>
  <sheetData>
    <row r="1" spans="1:10" x14ac:dyDescent="0.3">
      <c r="A1" s="18" t="s">
        <v>55</v>
      </c>
      <c r="B1" s="18" t="s">
        <v>56</v>
      </c>
      <c r="C1" s="18" t="s">
        <v>57</v>
      </c>
      <c r="D1" s="18" t="s">
        <v>280</v>
      </c>
      <c r="E1" s="19" t="s">
        <v>263</v>
      </c>
      <c r="F1" s="19" t="s">
        <v>264</v>
      </c>
      <c r="G1" s="19" t="s">
        <v>52</v>
      </c>
      <c r="H1" s="19" t="s">
        <v>53</v>
      </c>
      <c r="I1" s="19" t="s">
        <v>54</v>
      </c>
      <c r="J1" s="19" t="s">
        <v>272</v>
      </c>
    </row>
    <row r="2" spans="1:10" x14ac:dyDescent="0.3">
      <c r="A2" s="20" t="s">
        <v>468</v>
      </c>
      <c r="B2" s="20" t="s">
        <v>68</v>
      </c>
      <c r="C2" s="20" t="s">
        <v>69</v>
      </c>
      <c r="D2" s="20" t="s">
        <v>281</v>
      </c>
      <c r="E2" s="21">
        <f t="shared" ref="E2:E65" si="0">COUNTIF($A$2:$A$225,"&lt;="&amp;A2)</f>
        <v>6</v>
      </c>
      <c r="F2" s="21" t="str">
        <f>IFERROR(INDEX($A$2:$A$225,MATCH(ROWS($E$2:E2),$E$2:$E$225,0)),"")</f>
        <v>21ST CENTURY PUBLIC ACADEMY</v>
      </c>
      <c r="G2" s="22">
        <f>IF(ISERROR(SEARCH('901B-10'!$D$10,$F2)),0,1)</f>
        <v>1</v>
      </c>
      <c r="H2" s="22">
        <f>IF($G2=0,"",COUNTIF($G$2:G2,1))</f>
        <v>1</v>
      </c>
      <c r="I2" s="22" t="str">
        <f t="shared" ref="I2:I65" si="1">IFERROR(INDEX(F1:F225,MATCH(ROW(H1),H1:H225,0)),"")</f>
        <v>21ST CENTURY PUBLIC ACADEMY</v>
      </c>
      <c r="J2" s="22" t="str">
        <f t="shared" ref="J2:J65" si="2">IF(C2="D","District",IF(C2="LC","Local Charter",IF(C2="SC","State Charter","")))</f>
        <v>District</v>
      </c>
    </row>
    <row r="3" spans="1:10" x14ac:dyDescent="0.3">
      <c r="A3" s="20" t="s">
        <v>469</v>
      </c>
      <c r="B3" s="20" t="s">
        <v>70</v>
      </c>
      <c r="C3" s="20" t="s">
        <v>69</v>
      </c>
      <c r="D3" s="20" t="s">
        <v>282</v>
      </c>
      <c r="E3" s="21">
        <f t="shared" si="0"/>
        <v>10</v>
      </c>
      <c r="F3" s="21" t="str">
        <f>IFERROR(INDEX($A$2:$A$225,MATCH(ROWS($E$2:E3),$E$2:$E$225,0)),"")</f>
        <v>ABQ CHARTER ACADEMY</v>
      </c>
      <c r="G3" s="22">
        <f>IF(ISERROR(SEARCH('901B-10'!$D$10,$F3)),0,1)</f>
        <v>1</v>
      </c>
      <c r="H3" s="22">
        <f>IF($G3=0,"",COUNTIF($G$2:G3,1))</f>
        <v>2</v>
      </c>
      <c r="I3" s="22" t="str">
        <f t="shared" si="1"/>
        <v>ABQ CHARTER ACADEMY</v>
      </c>
      <c r="J3" s="22" t="str">
        <f t="shared" si="2"/>
        <v>District</v>
      </c>
    </row>
    <row r="4" spans="1:10" x14ac:dyDescent="0.3">
      <c r="A4" s="20" t="s">
        <v>470</v>
      </c>
      <c r="B4" s="20" t="s">
        <v>62</v>
      </c>
      <c r="C4" s="20" t="s">
        <v>60</v>
      </c>
      <c r="D4" s="20" t="s">
        <v>283</v>
      </c>
      <c r="E4" s="21">
        <f t="shared" si="0"/>
        <v>4</v>
      </c>
      <c r="F4" s="21" t="str">
        <f>IFERROR(INDEX($A$2:$A$225,MATCH(ROWS($E$2:E4),$E$2:$E$225,0)),"")</f>
        <v>ACADEMY FOR TECH &amp; CLASSICS</v>
      </c>
      <c r="G4" s="22">
        <f>IF(ISERROR(SEARCH('901B-10'!$D$10,$F4)),0,1)</f>
        <v>1</v>
      </c>
      <c r="H4" s="22">
        <f>IF($G4=0,"",COUNTIF($G$2:G4,1))</f>
        <v>3</v>
      </c>
      <c r="I4" s="22" t="str">
        <f t="shared" si="1"/>
        <v>ACADEMY FOR TECH &amp; CLASSICS</v>
      </c>
      <c r="J4" s="22" t="str">
        <f t="shared" si="2"/>
        <v>Local Charter</v>
      </c>
    </row>
    <row r="5" spans="1:10" x14ac:dyDescent="0.3">
      <c r="A5" s="20" t="s">
        <v>471</v>
      </c>
      <c r="B5" s="20" t="s">
        <v>73</v>
      </c>
      <c r="C5" s="20" t="s">
        <v>60</v>
      </c>
      <c r="D5" s="20" t="s">
        <v>284</v>
      </c>
      <c r="E5" s="21">
        <f t="shared" si="0"/>
        <v>2</v>
      </c>
      <c r="F5" s="21" t="str">
        <f>IFERROR(INDEX($A$2:$A$225,MATCH(ROWS($E$2:E5),$E$2:$E$225,0)),"")</f>
        <v>ACE LEADERSHIP HIGH SCHOOL</v>
      </c>
      <c r="G5" s="22">
        <f>IF(ISERROR(SEARCH('901B-10'!$D$10,$F5)),0,1)</f>
        <v>1</v>
      </c>
      <c r="H5" s="22">
        <f>IF($G5=0,"",COUNTIF($G$2:G5,1))</f>
        <v>4</v>
      </c>
      <c r="I5" s="22" t="str">
        <f t="shared" si="1"/>
        <v>ACE LEADERSHIP HIGH SCHOOL</v>
      </c>
      <c r="J5" s="22" t="str">
        <f t="shared" si="2"/>
        <v>Local Charter</v>
      </c>
    </row>
    <row r="6" spans="1:10" x14ac:dyDescent="0.3">
      <c r="A6" s="20" t="s">
        <v>472</v>
      </c>
      <c r="B6" s="20" t="s">
        <v>247</v>
      </c>
      <c r="C6" s="20" t="s">
        <v>60</v>
      </c>
      <c r="D6" s="20" t="s">
        <v>285</v>
      </c>
      <c r="E6" s="21">
        <f t="shared" si="0"/>
        <v>13</v>
      </c>
      <c r="F6" s="21" t="str">
        <f>IFERROR(INDEX($A$2:$A$225,MATCH(ROWS($E$2:E6),$E$2:$E$225,0)),"")</f>
        <v>ACES TECHNICAL CHARTER SCHOOL</v>
      </c>
      <c r="G6" s="22">
        <f>IF(ISERROR(SEARCH('901B-10'!$D$10,$F6)),0,1)</f>
        <v>1</v>
      </c>
      <c r="H6" s="22">
        <f>IF($G6=0,"",COUNTIF($G$2:G6,1))</f>
        <v>5</v>
      </c>
      <c r="I6" s="22" t="str">
        <f t="shared" si="1"/>
        <v>ACES TECHNICAL CHARTER SCHOOL</v>
      </c>
      <c r="J6" s="22" t="str">
        <f t="shared" si="2"/>
        <v>Local Charter</v>
      </c>
    </row>
    <row r="7" spans="1:10" x14ac:dyDescent="0.3">
      <c r="A7" s="20" t="s">
        <v>79</v>
      </c>
      <c r="B7" s="20" t="s">
        <v>80</v>
      </c>
      <c r="C7" s="20" t="s">
        <v>60</v>
      </c>
      <c r="D7" s="20" t="s">
        <v>286</v>
      </c>
      <c r="E7" s="21">
        <f t="shared" si="0"/>
        <v>15</v>
      </c>
      <c r="F7" s="21" t="str">
        <f>IFERROR(INDEX($A$2:$A$225,MATCH(ROWS($E$2:E7),$E$2:$E$225,0)),"")</f>
        <v>ALAMOGORDO PUBLIC SCHOOLS</v>
      </c>
      <c r="G7" s="22">
        <f>IF(ISERROR(SEARCH('901B-10'!$D$10,$F7)),0,1)</f>
        <v>1</v>
      </c>
      <c r="H7" s="22">
        <f>IF($G7=0,"",COUNTIF($G$2:G7,1))</f>
        <v>6</v>
      </c>
      <c r="I7" s="22" t="str">
        <f t="shared" si="1"/>
        <v>ALAMOGORDO PUBLIC SCHOOLS</v>
      </c>
      <c r="J7" s="22" t="str">
        <f t="shared" si="2"/>
        <v>Local Charter</v>
      </c>
    </row>
    <row r="8" spans="1:10" x14ac:dyDescent="0.3">
      <c r="A8" s="20" t="s">
        <v>473</v>
      </c>
      <c r="B8" s="20" t="s">
        <v>100</v>
      </c>
      <c r="C8" s="20" t="s">
        <v>60</v>
      </c>
      <c r="D8" s="20" t="s">
        <v>287</v>
      </c>
      <c r="E8" s="21">
        <f t="shared" si="0"/>
        <v>32</v>
      </c>
      <c r="F8" s="21" t="str">
        <f>IFERROR(INDEX($A$2:$A$225,MATCH(ROWS($E$2:E8),$E$2:$E$225,0)),"")</f>
        <v>ALBUQUERQUE BILINGUAL ACADEMY</v>
      </c>
      <c r="G8" s="22">
        <f>IF(ISERROR(SEARCH('901B-10'!$D$10,$F8)),0,1)</f>
        <v>1</v>
      </c>
      <c r="H8" s="22">
        <f>IF($G8=0,"",COUNTIF($G$2:G8,1))</f>
        <v>7</v>
      </c>
      <c r="I8" s="22" t="str">
        <f t="shared" si="1"/>
        <v>ALBUQUERQUE BILINGUAL ACADEMY</v>
      </c>
      <c r="J8" s="22" t="str">
        <f t="shared" si="2"/>
        <v>Local Charter</v>
      </c>
    </row>
    <row r="9" spans="1:10" x14ac:dyDescent="0.3">
      <c r="A9" s="20" t="s">
        <v>474</v>
      </c>
      <c r="B9" s="20" t="s">
        <v>101</v>
      </c>
      <c r="C9" s="20" t="s">
        <v>60</v>
      </c>
      <c r="D9" s="20" t="s">
        <v>288</v>
      </c>
      <c r="E9" s="21">
        <f t="shared" si="0"/>
        <v>33</v>
      </c>
      <c r="F9" s="21" t="str">
        <f>IFERROR(INDEX($A$2:$A$225,MATCH(ROWS($E$2:E9),$E$2:$E$225,0)),"")</f>
        <v>ALBUQUERQUE COLLEGIATE CHARTER SCHOOL</v>
      </c>
      <c r="G9" s="22">
        <f>IF(ISERROR(SEARCH('901B-10'!$D$10,$F9)),0,1)</f>
        <v>1</v>
      </c>
      <c r="H9" s="22">
        <f>IF($G9=0,"",COUNTIF($G$2:G9,1))</f>
        <v>8</v>
      </c>
      <c r="I9" s="22" t="str">
        <f t="shared" si="1"/>
        <v>ALBUQUERQUE COLLEGIATE CHARTER SCHOOL</v>
      </c>
      <c r="J9" s="22" t="str">
        <f t="shared" si="2"/>
        <v>Local Charter</v>
      </c>
    </row>
    <row r="10" spans="1:10" x14ac:dyDescent="0.3">
      <c r="A10" s="20" t="s">
        <v>475</v>
      </c>
      <c r="B10" s="20" t="s">
        <v>107</v>
      </c>
      <c r="C10" s="20" t="s">
        <v>60</v>
      </c>
      <c r="D10" s="20" t="s">
        <v>289</v>
      </c>
      <c r="E10" s="21">
        <f t="shared" si="0"/>
        <v>39</v>
      </c>
      <c r="F10" s="21" t="str">
        <f>IFERROR(INDEX($A$2:$A$225,MATCH(ROWS($E$2:E10),$E$2:$E$225,0)),"")</f>
        <v>ALBUQUERQUE INSTITUTE FOR MATH AND SCIENCE</v>
      </c>
      <c r="G10" s="22">
        <f>IF(ISERROR(SEARCH('901B-10'!$D$10,$F10)),0,1)</f>
        <v>1</v>
      </c>
      <c r="H10" s="22">
        <f>IF($G10=0,"",COUNTIF($G$2:G10,1))</f>
        <v>9</v>
      </c>
      <c r="I10" s="22" t="str">
        <f t="shared" si="1"/>
        <v>ALBUQUERQUE INSTITUTE FOR MATH AND SCIENCE</v>
      </c>
      <c r="J10" s="22" t="str">
        <f t="shared" si="2"/>
        <v>Local Charter</v>
      </c>
    </row>
    <row r="11" spans="1:10" x14ac:dyDescent="0.3">
      <c r="A11" s="20" t="s">
        <v>476</v>
      </c>
      <c r="B11" s="20" t="s">
        <v>109</v>
      </c>
      <c r="C11" s="20" t="s">
        <v>60</v>
      </c>
      <c r="D11" s="20" t="s">
        <v>290</v>
      </c>
      <c r="E11" s="21">
        <f t="shared" si="0"/>
        <v>41</v>
      </c>
      <c r="F11" s="21" t="str">
        <f>IFERROR(INDEX($A$2:$A$225,MATCH(ROWS($E$2:E11),$E$2:$E$225,0)),"")</f>
        <v>ALBUQUERQUE PUBLIC SCHOOLS</v>
      </c>
      <c r="G11" s="22">
        <f>IF(ISERROR(SEARCH('901B-10'!$D$10,$F11)),0,1)</f>
        <v>1</v>
      </c>
      <c r="H11" s="22">
        <f>IF($G11=0,"",COUNTIF($G$2:G11,1))</f>
        <v>10</v>
      </c>
      <c r="I11" s="22" t="str">
        <f t="shared" si="1"/>
        <v>ALBUQUERQUE PUBLIC SCHOOLS</v>
      </c>
      <c r="J11" s="22" t="str">
        <f t="shared" si="2"/>
        <v>Local Charter</v>
      </c>
    </row>
    <row r="12" spans="1:10" x14ac:dyDescent="0.3">
      <c r="A12" s="20" t="s">
        <v>477</v>
      </c>
      <c r="B12" s="20" t="s">
        <v>478</v>
      </c>
      <c r="C12" s="20" t="s">
        <v>65</v>
      </c>
      <c r="D12" s="20" t="s">
        <v>291</v>
      </c>
      <c r="E12" s="21">
        <f t="shared" si="0"/>
        <v>42</v>
      </c>
      <c r="F12" s="21" t="str">
        <f>IFERROR(INDEX($A$2:$A$225,MATCH(ROWS($E$2:E12),$E$2:$E$225,0)),"")</f>
        <v>ALBUQUERQUE SCHOOL OF EXCELLENCE</v>
      </c>
      <c r="G12" s="22">
        <f>IF(ISERROR(SEARCH('901B-10'!$D$10,$F12)),0,1)</f>
        <v>1</v>
      </c>
      <c r="H12" s="22">
        <f>IF($G12=0,"",COUNTIF($G$2:G12,1))</f>
        <v>11</v>
      </c>
      <c r="I12" s="22" t="str">
        <f t="shared" si="1"/>
        <v>ALBUQUERQUE SCHOOL OF EXCELLENCE</v>
      </c>
      <c r="J12" s="22" t="str">
        <f t="shared" si="2"/>
        <v>State Charter</v>
      </c>
    </row>
    <row r="13" spans="1:10" x14ac:dyDescent="0.3">
      <c r="A13" s="20" t="s">
        <v>479</v>
      </c>
      <c r="B13" s="20" t="s">
        <v>119</v>
      </c>
      <c r="C13" s="20" t="s">
        <v>60</v>
      </c>
      <c r="D13" s="20" t="s">
        <v>292</v>
      </c>
      <c r="E13" s="21">
        <f t="shared" si="0"/>
        <v>49</v>
      </c>
      <c r="F13" s="21" t="str">
        <f>IFERROR(INDEX($A$2:$A$225,MATCH(ROWS($E$2:E13),$E$2:$E$225,0)),"")</f>
        <v>ALBUQUERQUE SIGN LANGUAGE ACADEMY</v>
      </c>
      <c r="G13" s="22">
        <f>IF(ISERROR(SEARCH('901B-10'!$D$10,$F13)),0,1)</f>
        <v>1</v>
      </c>
      <c r="H13" s="22">
        <f>IF($G13=0,"",COUNTIF($G$2:G13,1))</f>
        <v>12</v>
      </c>
      <c r="I13" s="22" t="str">
        <f t="shared" si="1"/>
        <v>ALBUQUERQUE SIGN LANGUAGE ACADEMY</v>
      </c>
      <c r="J13" s="22" t="str">
        <f t="shared" si="2"/>
        <v>Local Charter</v>
      </c>
    </row>
    <row r="14" spans="1:10" x14ac:dyDescent="0.3">
      <c r="A14" s="20" t="s">
        <v>480</v>
      </c>
      <c r="B14" s="20" t="s">
        <v>123</v>
      </c>
      <c r="C14" s="20" t="s">
        <v>60</v>
      </c>
      <c r="D14" s="20" t="s">
        <v>293</v>
      </c>
      <c r="E14" s="21">
        <f t="shared" si="0"/>
        <v>54</v>
      </c>
      <c r="F14" s="21" t="str">
        <f>IFERROR(INDEX($A$2:$A$225,MATCH(ROWS($E$2:E14),$E$2:$E$225,0)),"")</f>
        <v>ALBUQUERQUE TALENT DEVELOPMENT SECONDARY</v>
      </c>
      <c r="G14" s="22">
        <f>IF(ISERROR(SEARCH('901B-10'!$D$10,$F14)),0,1)</f>
        <v>1</v>
      </c>
      <c r="H14" s="22">
        <f>IF($G14=0,"",COUNTIF($G$2:G14,1))</f>
        <v>13</v>
      </c>
      <c r="I14" s="22" t="str">
        <f t="shared" si="1"/>
        <v>ALBUQUERQUE TALENT DEVELOPMENT SECONDARY</v>
      </c>
      <c r="J14" s="22" t="str">
        <f t="shared" si="2"/>
        <v>Local Charter</v>
      </c>
    </row>
    <row r="15" spans="1:10" x14ac:dyDescent="0.3">
      <c r="A15" s="20" t="s">
        <v>481</v>
      </c>
      <c r="B15" s="20" t="s">
        <v>124</v>
      </c>
      <c r="C15" s="20" t="s">
        <v>60</v>
      </c>
      <c r="D15" s="20" t="s">
        <v>294</v>
      </c>
      <c r="E15" s="21">
        <f t="shared" si="0"/>
        <v>55</v>
      </c>
      <c r="F15" s="21" t="str">
        <f>IFERROR(INDEX($A$2:$A$225,MATCH(ROWS($E$2:E15),$E$2:$E$225,0)),"")</f>
        <v>ALDO LEOPOLD CHARTER SCHOOL</v>
      </c>
      <c r="G15" s="22">
        <f>IF(ISERROR(SEARCH('901B-10'!$D$10,$F15)),0,1)</f>
        <v>1</v>
      </c>
      <c r="H15" s="22">
        <f>IF($G15=0,"",COUNTIF($G$2:G15,1))</f>
        <v>14</v>
      </c>
      <c r="I15" s="22" t="str">
        <f t="shared" si="1"/>
        <v>ALDO LEOPOLD CHARTER SCHOOL</v>
      </c>
      <c r="J15" s="22" t="str">
        <f t="shared" si="2"/>
        <v>Local Charter</v>
      </c>
    </row>
    <row r="16" spans="1:10" x14ac:dyDescent="0.3">
      <c r="A16" s="20" t="s">
        <v>482</v>
      </c>
      <c r="B16" s="20" t="s">
        <v>136</v>
      </c>
      <c r="C16" s="20" t="s">
        <v>60</v>
      </c>
      <c r="D16" s="20" t="s">
        <v>295</v>
      </c>
      <c r="E16" s="21">
        <f t="shared" si="0"/>
        <v>69</v>
      </c>
      <c r="F16" s="21" t="str">
        <f>IFERROR(INDEX($A$2:$A$225,MATCH(ROWS($E$2:E16),$E$2:$E$225,0)),"")</f>
        <v>ALICE KING COMMUNITY SCHOOL</v>
      </c>
      <c r="G16" s="22">
        <f>IF(ISERROR(SEARCH('901B-10'!$D$10,$F16)),0,1)</f>
        <v>1</v>
      </c>
      <c r="H16" s="22">
        <f>IF($G16=0,"",COUNTIF($G$2:G16,1))</f>
        <v>15</v>
      </c>
      <c r="I16" s="22" t="str">
        <f t="shared" si="1"/>
        <v>ALICE KING COMMUNITY SCHOOL</v>
      </c>
      <c r="J16" s="22" t="str">
        <f t="shared" si="2"/>
        <v>Local Charter</v>
      </c>
    </row>
    <row r="17" spans="1:10" x14ac:dyDescent="0.3">
      <c r="A17" s="20" t="s">
        <v>483</v>
      </c>
      <c r="B17" s="20" t="s">
        <v>137</v>
      </c>
      <c r="C17" s="20" t="s">
        <v>60</v>
      </c>
      <c r="D17" s="20" t="s">
        <v>296</v>
      </c>
      <c r="E17" s="21">
        <f t="shared" si="0"/>
        <v>70</v>
      </c>
      <c r="F17" s="21" t="str">
        <f>IFERROR(INDEX($A$2:$A$225,MATCH(ROWS($E$2:E17),$E$2:$E$225,0)),"")</f>
        <v>ALMA D' ARTE CHARTER HS</v>
      </c>
      <c r="G17" s="22">
        <f>IF(ISERROR(SEARCH('901B-10'!$D$10,$F17)),0,1)</f>
        <v>1</v>
      </c>
      <c r="H17" s="22">
        <f>IF($G17=0,"",COUNTIF($G$2:G17,1))</f>
        <v>16</v>
      </c>
      <c r="I17" s="22" t="str">
        <f t="shared" si="1"/>
        <v>ALMA D' ARTE CHARTER HS</v>
      </c>
      <c r="J17" s="22" t="str">
        <f t="shared" si="2"/>
        <v>Local Charter</v>
      </c>
    </row>
    <row r="18" spans="1:10" x14ac:dyDescent="0.3">
      <c r="A18" s="20" t="s">
        <v>484</v>
      </c>
      <c r="B18" s="20" t="s">
        <v>142</v>
      </c>
      <c r="C18" s="20" t="s">
        <v>60</v>
      </c>
      <c r="D18" s="20" t="s">
        <v>297</v>
      </c>
      <c r="E18" s="21">
        <f t="shared" si="0"/>
        <v>75</v>
      </c>
      <c r="F18" s="21" t="str">
        <f>IFERROR(INDEX($A$2:$A$225,MATCH(ROWS($E$2:E18),$E$2:$E$225,0)),"")</f>
        <v>ALTURA PREPARATORY SCHOOL</v>
      </c>
      <c r="G18" s="22">
        <f>IF(ISERROR(SEARCH('901B-10'!$D$10,$F18)),0,1)</f>
        <v>1</v>
      </c>
      <c r="H18" s="22">
        <f>IF($G18=0,"",COUNTIF($G$2:G18,1))</f>
        <v>17</v>
      </c>
      <c r="I18" s="22" t="str">
        <f t="shared" si="1"/>
        <v>ALTURA PREPARATORY SCHOOL</v>
      </c>
      <c r="J18" s="22" t="str">
        <f t="shared" si="2"/>
        <v>Local Charter</v>
      </c>
    </row>
    <row r="19" spans="1:10" x14ac:dyDescent="0.3">
      <c r="A19" s="20" t="s">
        <v>485</v>
      </c>
      <c r="B19" s="20" t="s">
        <v>148</v>
      </c>
      <c r="C19" s="20" t="s">
        <v>60</v>
      </c>
      <c r="D19" s="20" t="s">
        <v>298</v>
      </c>
      <c r="E19" s="21">
        <f t="shared" si="0"/>
        <v>175</v>
      </c>
      <c r="F19" s="21" t="str">
        <f>IFERROR(INDEX($A$2:$A$225,MATCH(ROWS($E$2:E19),$E$2:$E$225,0)),"")</f>
        <v>AMY BIEHL CHARTER SCHOOL</v>
      </c>
      <c r="G19" s="22">
        <f>IF(ISERROR(SEARCH('901B-10'!$D$10,$F19)),0,1)</f>
        <v>1</v>
      </c>
      <c r="H19" s="22">
        <f>IF($G19=0,"",COUNTIF($G$2:G19,1))</f>
        <v>18</v>
      </c>
      <c r="I19" s="22" t="str">
        <f t="shared" si="1"/>
        <v>AMY BIEHL CHARTER SCHOOL</v>
      </c>
      <c r="J19" s="22" t="str">
        <f t="shared" si="2"/>
        <v>Local Charter</v>
      </c>
    </row>
    <row r="20" spans="1:10" x14ac:dyDescent="0.3">
      <c r="A20" s="20" t="s">
        <v>154</v>
      </c>
      <c r="B20" s="20" t="s">
        <v>155</v>
      </c>
      <c r="C20" s="20" t="s">
        <v>60</v>
      </c>
      <c r="D20" s="20" t="s">
        <v>299</v>
      </c>
      <c r="E20" s="21">
        <f t="shared" si="0"/>
        <v>86</v>
      </c>
      <c r="F20" s="21" t="str">
        <f>IFERROR(INDEX($A$2:$A$225,MATCH(ROWS($E$2:E20),$E$2:$E$225,0)),"")</f>
        <v>ANANSI CHARTER SCHOOL</v>
      </c>
      <c r="G20" s="22">
        <f>IF(ISERROR(SEARCH('901B-10'!$D$10,$F20)),0,1)</f>
        <v>1</v>
      </c>
      <c r="H20" s="22">
        <f>IF($G20=0,"",COUNTIF($G$2:G20,1))</f>
        <v>19</v>
      </c>
      <c r="I20" s="22" t="str">
        <f t="shared" si="1"/>
        <v>ANANSI CHARTER SCHOOL</v>
      </c>
      <c r="J20" s="22" t="str">
        <f t="shared" si="2"/>
        <v>Local Charter</v>
      </c>
    </row>
    <row r="21" spans="1:10" x14ac:dyDescent="0.3">
      <c r="A21" s="20" t="s">
        <v>486</v>
      </c>
      <c r="B21" s="20" t="s">
        <v>167</v>
      </c>
      <c r="C21" s="20" t="s">
        <v>60</v>
      </c>
      <c r="D21" s="20" t="s">
        <v>300</v>
      </c>
      <c r="E21" s="21">
        <f t="shared" si="0"/>
        <v>97</v>
      </c>
      <c r="F21" s="21" t="str">
        <f>IFERROR(INDEX($A$2:$A$225,MATCH(ROWS($E$2:E21),$E$2:$E$225,0)),"")</f>
        <v>ANIMAS PUBLIC SCHOOLS</v>
      </c>
      <c r="G21" s="22">
        <f>IF(ISERROR(SEARCH('901B-10'!$D$10,$F21)),0,1)</f>
        <v>1</v>
      </c>
      <c r="H21" s="22">
        <f>IF($G21=0,"",COUNTIF($G$2:G21,1))</f>
        <v>20</v>
      </c>
      <c r="I21" s="22" t="str">
        <f t="shared" si="1"/>
        <v>ANIMAS PUBLIC SCHOOLS</v>
      </c>
      <c r="J21" s="22" t="str">
        <f t="shared" si="2"/>
        <v>Local Charter</v>
      </c>
    </row>
    <row r="22" spans="1:10" x14ac:dyDescent="0.3">
      <c r="A22" s="20" t="s">
        <v>487</v>
      </c>
      <c r="B22" s="20" t="s">
        <v>182</v>
      </c>
      <c r="C22" s="20" t="s">
        <v>60</v>
      </c>
      <c r="D22" s="20" t="s">
        <v>301</v>
      </c>
      <c r="E22" s="21">
        <f t="shared" si="0"/>
        <v>112</v>
      </c>
      <c r="F22" s="21" t="str">
        <f>IFERROR(INDEX($A$2:$A$225,MATCH(ROWS($E$2:E22),$E$2:$E$225,0)),"")</f>
        <v>ARTESIA PUBLIC SCHOOLS</v>
      </c>
      <c r="G22" s="22">
        <f>IF(ISERROR(SEARCH('901B-10'!$D$10,$F22)),0,1)</f>
        <v>1</v>
      </c>
      <c r="H22" s="22">
        <f>IF($G22=0,"",COUNTIF($G$2:G22,1))</f>
        <v>21</v>
      </c>
      <c r="I22" s="22" t="str">
        <f t="shared" si="1"/>
        <v>ARTESIA PUBLIC SCHOOLS</v>
      </c>
      <c r="J22" s="22" t="str">
        <f t="shared" si="2"/>
        <v>Local Charter</v>
      </c>
    </row>
    <row r="23" spans="1:10" x14ac:dyDescent="0.3">
      <c r="A23" s="20" t="s">
        <v>488</v>
      </c>
      <c r="B23" s="20" t="s">
        <v>189</v>
      </c>
      <c r="C23" s="20" t="s">
        <v>60</v>
      </c>
      <c r="D23" s="20" t="s">
        <v>302</v>
      </c>
      <c r="E23" s="21">
        <f t="shared" si="0"/>
        <v>118</v>
      </c>
      <c r="F23" s="21" t="str">
        <f>IFERROR(INDEX($A$2:$A$225,MATCH(ROWS($E$2:E23),$E$2:$E$225,0)),"")</f>
        <v>AZTEC MUNICIPAL SCHOOLS</v>
      </c>
      <c r="G23" s="22">
        <f>IF(ISERROR(SEARCH('901B-10'!$D$10,$F23)),0,1)</f>
        <v>1</v>
      </c>
      <c r="H23" s="22">
        <f>IF($G23=0,"",COUNTIF($G$2:G23,1))</f>
        <v>22</v>
      </c>
      <c r="I23" s="22" t="str">
        <f t="shared" si="1"/>
        <v>AZTEC MUNICIPAL SCHOOLS</v>
      </c>
      <c r="J23" s="22" t="str">
        <f t="shared" si="2"/>
        <v>Local Charter</v>
      </c>
    </row>
    <row r="24" spans="1:10" x14ac:dyDescent="0.3">
      <c r="A24" s="20" t="s">
        <v>489</v>
      </c>
      <c r="B24" s="20" t="s">
        <v>191</v>
      </c>
      <c r="C24" s="20" t="s">
        <v>60</v>
      </c>
      <c r="D24" s="20" t="s">
        <v>303</v>
      </c>
      <c r="E24" s="21">
        <f t="shared" si="0"/>
        <v>120</v>
      </c>
      <c r="F24" s="21" t="str">
        <f>IFERROR(INDEX($A$2:$A$225,MATCH(ROWS($E$2:E24),$E$2:$E$225,0)),"")</f>
        <v>BELEN CONSOLIDATED SCHOOLS</v>
      </c>
      <c r="G24" s="22">
        <f>IF(ISERROR(SEARCH('901B-10'!$D$10,$F24)),0,1)</f>
        <v>1</v>
      </c>
      <c r="H24" s="22">
        <f>IF($G24=0,"",COUNTIF($G$2:G24,1))</f>
        <v>23</v>
      </c>
      <c r="I24" s="22" t="str">
        <f t="shared" si="1"/>
        <v>BELEN CONSOLIDATED SCHOOLS</v>
      </c>
      <c r="J24" s="22" t="str">
        <f t="shared" si="2"/>
        <v>Local Charter</v>
      </c>
    </row>
    <row r="25" spans="1:10" x14ac:dyDescent="0.3">
      <c r="A25" s="20" t="s">
        <v>490</v>
      </c>
      <c r="B25" s="20" t="s">
        <v>192</v>
      </c>
      <c r="C25" s="20" t="s">
        <v>60</v>
      </c>
      <c r="D25" s="20" t="s">
        <v>304</v>
      </c>
      <c r="E25" s="21">
        <f t="shared" si="0"/>
        <v>176</v>
      </c>
      <c r="F25" s="21" t="str">
        <f>IFERROR(INDEX($A$2:$A$225,MATCH(ROWS($E$2:E25),$E$2:$E$225,0)),"")</f>
        <v>BERNALILLO PUBLIC SCHOOL</v>
      </c>
      <c r="G25" s="22">
        <f>IF(ISERROR(SEARCH('901B-10'!$D$10,$F25)),0,1)</f>
        <v>1</v>
      </c>
      <c r="H25" s="22">
        <f>IF($G25=0,"",COUNTIF($G$2:G25,1))</f>
        <v>24</v>
      </c>
      <c r="I25" s="22" t="str">
        <f t="shared" si="1"/>
        <v>BERNALILLO PUBLIC SCHOOL</v>
      </c>
      <c r="J25" s="22" t="str">
        <f t="shared" si="2"/>
        <v>Local Charter</v>
      </c>
    </row>
    <row r="26" spans="1:10" x14ac:dyDescent="0.3">
      <c r="A26" s="20" t="s">
        <v>491</v>
      </c>
      <c r="B26" s="20" t="s">
        <v>196</v>
      </c>
      <c r="C26" s="20" t="s">
        <v>60</v>
      </c>
      <c r="D26" s="20" t="s">
        <v>305</v>
      </c>
      <c r="E26" s="21">
        <f t="shared" si="0"/>
        <v>124</v>
      </c>
      <c r="F26" s="21" t="str">
        <f>IFERROR(INDEX($A$2:$A$225,MATCH(ROWS($E$2:E26),$E$2:$E$225,0)),"")</f>
        <v>BLOOMFIELD SCHOOLS</v>
      </c>
      <c r="G26" s="22">
        <f>IF(ISERROR(SEARCH('901B-10'!$D$10,$F26)),0,1)</f>
        <v>1</v>
      </c>
      <c r="H26" s="22">
        <f>IF($G26=0,"",COUNTIF($G$2:G26,1))</f>
        <v>25</v>
      </c>
      <c r="I26" s="22" t="str">
        <f t="shared" si="1"/>
        <v>BLOOMFIELD SCHOOLS</v>
      </c>
      <c r="J26" s="22" t="str">
        <f t="shared" si="2"/>
        <v>Local Charter</v>
      </c>
    </row>
    <row r="27" spans="1:10" x14ac:dyDescent="0.3">
      <c r="A27" s="20" t="s">
        <v>492</v>
      </c>
      <c r="B27" s="20" t="s">
        <v>171</v>
      </c>
      <c r="C27" s="20" t="s">
        <v>60</v>
      </c>
      <c r="D27" s="20" t="s">
        <v>306</v>
      </c>
      <c r="E27" s="21">
        <f t="shared" si="0"/>
        <v>101</v>
      </c>
      <c r="F27" s="21" t="str">
        <f>IFERROR(INDEX($A$2:$A$225,MATCH(ROWS($E$2:E27),$E$2:$E$225,0)),"")</f>
        <v>CAPITAN MUNICIPAL SCHOOLS</v>
      </c>
      <c r="G27" s="22">
        <f>IF(ISERROR(SEARCH('901B-10'!$D$10,$F27)),0,1)</f>
        <v>1</v>
      </c>
      <c r="H27" s="22">
        <f>IF($G27=0,"",COUNTIF($G$2:G27,1))</f>
        <v>26</v>
      </c>
      <c r="I27" s="22" t="str">
        <f t="shared" si="1"/>
        <v>CAPITAN MUNICIPAL SCHOOLS</v>
      </c>
      <c r="J27" s="22" t="str">
        <f t="shared" si="2"/>
        <v>Local Charter</v>
      </c>
    </row>
    <row r="28" spans="1:10" x14ac:dyDescent="0.3">
      <c r="A28" s="20" t="s">
        <v>493</v>
      </c>
      <c r="B28" s="20" t="s">
        <v>200</v>
      </c>
      <c r="C28" s="20" t="s">
        <v>60</v>
      </c>
      <c r="D28" s="20" t="s">
        <v>199</v>
      </c>
      <c r="E28" s="21">
        <f t="shared" si="0"/>
        <v>131</v>
      </c>
      <c r="F28" s="21" t="str">
        <f>IFERROR(INDEX($A$2:$A$225,MATCH(ROWS($E$2:E28),$E$2:$E$225,0)),"")</f>
        <v>CARLSBAD MUNICIPAL SCHOOLS</v>
      </c>
      <c r="G28" s="22">
        <f>IF(ISERROR(SEARCH('901B-10'!$D$10,$F28)),0,1)</f>
        <v>1</v>
      </c>
      <c r="H28" s="22">
        <f>IF($G28=0,"",COUNTIF($G$2:G28,1))</f>
        <v>27</v>
      </c>
      <c r="I28" s="22" t="str">
        <f t="shared" si="1"/>
        <v>CARLSBAD MUNICIPAL SCHOOLS</v>
      </c>
      <c r="J28" s="22" t="str">
        <f t="shared" si="2"/>
        <v>Local Charter</v>
      </c>
    </row>
    <row r="29" spans="1:10" x14ac:dyDescent="0.3">
      <c r="A29" s="20" t="s">
        <v>494</v>
      </c>
      <c r="B29" s="20" t="s">
        <v>213</v>
      </c>
      <c r="C29" s="20" t="s">
        <v>60</v>
      </c>
      <c r="D29" s="20" t="s">
        <v>307</v>
      </c>
      <c r="E29" s="21">
        <f t="shared" si="0"/>
        <v>141</v>
      </c>
      <c r="F29" s="21" t="str">
        <f>IFERROR(INDEX($A$2:$A$225,MATCH(ROWS($E$2:E29),$E$2:$E$225,0)),"")</f>
        <v>CARRIZOZO MUNICIPAL SCHOOLS</v>
      </c>
      <c r="G29" s="22">
        <f>IF(ISERROR(SEARCH('901B-10'!$D$10,$F29)),0,1)</f>
        <v>1</v>
      </c>
      <c r="H29" s="22">
        <f>IF($G29=0,"",COUNTIF($G$2:G29,1))</f>
        <v>28</v>
      </c>
      <c r="I29" s="22" t="str">
        <f t="shared" si="1"/>
        <v>CARRIZOZO MUNICIPAL SCHOOLS</v>
      </c>
      <c r="J29" s="22" t="str">
        <f t="shared" si="2"/>
        <v>Local Charter</v>
      </c>
    </row>
    <row r="30" spans="1:10" x14ac:dyDescent="0.3">
      <c r="A30" s="20" t="s">
        <v>225</v>
      </c>
      <c r="B30" s="20" t="s">
        <v>226</v>
      </c>
      <c r="C30" s="20" t="s">
        <v>60</v>
      </c>
      <c r="D30" s="20" t="s">
        <v>308</v>
      </c>
      <c r="E30" s="21">
        <f t="shared" si="0"/>
        <v>153</v>
      </c>
      <c r="F30" s="21" t="str">
        <f>IFERROR(INDEX($A$2:$A$225,MATCH(ROWS($E$2:E30),$E$2:$E$225,0)),"")</f>
        <v>CENTRAL CONSOLIDATED SCHOOLS</v>
      </c>
      <c r="G30" s="22">
        <f>IF(ISERROR(SEARCH('901B-10'!$D$10,$F30)),0,1)</f>
        <v>1</v>
      </c>
      <c r="H30" s="22">
        <f>IF($G30=0,"",COUNTIF($G$2:G30,1))</f>
        <v>29</v>
      </c>
      <c r="I30" s="22" t="str">
        <f t="shared" si="1"/>
        <v>CENTRAL CONSOLIDATED SCHOOLS</v>
      </c>
      <c r="J30" s="22" t="str">
        <f t="shared" si="2"/>
        <v>Local Charter</v>
      </c>
    </row>
    <row r="31" spans="1:10" x14ac:dyDescent="0.3">
      <c r="A31" s="20" t="s">
        <v>495</v>
      </c>
      <c r="B31" s="20" t="s">
        <v>231</v>
      </c>
      <c r="C31" s="20" t="s">
        <v>60</v>
      </c>
      <c r="D31" s="20" t="s">
        <v>309</v>
      </c>
      <c r="E31" s="21">
        <f t="shared" si="0"/>
        <v>158</v>
      </c>
      <c r="F31" s="21" t="str">
        <f>IFERROR(INDEX($A$2:$A$225,MATCH(ROWS($E$2:E31),$E$2:$E$225,0)),"")</f>
        <v>CESAR CHAVEZ COMMUNITY SCHOOL</v>
      </c>
      <c r="G31" s="22">
        <f>IF(ISERROR(SEARCH('901B-10'!$D$10,$F31)),0,1)</f>
        <v>1</v>
      </c>
      <c r="H31" s="22">
        <f>IF($G31=0,"",COUNTIF($G$2:G31,1))</f>
        <v>30</v>
      </c>
      <c r="I31" s="22" t="str">
        <f t="shared" si="1"/>
        <v>CESAR CHAVEZ COMMUNITY SCHOOL</v>
      </c>
      <c r="J31" s="22" t="str">
        <f t="shared" si="2"/>
        <v>Local Charter</v>
      </c>
    </row>
    <row r="32" spans="1:10" x14ac:dyDescent="0.3">
      <c r="A32" s="20" t="s">
        <v>496</v>
      </c>
      <c r="B32" s="20" t="s">
        <v>245</v>
      </c>
      <c r="C32" s="20" t="s">
        <v>60</v>
      </c>
      <c r="D32" s="20" t="s">
        <v>310</v>
      </c>
      <c r="E32" s="21">
        <f t="shared" si="0"/>
        <v>171</v>
      </c>
      <c r="F32" s="21" t="str">
        <f>IFERROR(INDEX($A$2:$A$225,MATCH(ROWS($E$2:E32),$E$2:$E$225,0)),"")</f>
        <v>CHAMA VALLEY INDEPENDENT SCHOOL</v>
      </c>
      <c r="G32" s="22">
        <f>IF(ISERROR(SEARCH('901B-10'!$D$10,$F32)),0,1)</f>
        <v>1</v>
      </c>
      <c r="H32" s="22">
        <f>IF($G32=0,"",COUNTIF($G$2:G32,1))</f>
        <v>31</v>
      </c>
      <c r="I32" s="22" t="str">
        <f t="shared" si="1"/>
        <v>CHAMA VALLEY INDEPENDENT SCHOOL</v>
      </c>
      <c r="J32" s="22" t="str">
        <f t="shared" si="2"/>
        <v>Local Charter</v>
      </c>
    </row>
    <row r="33" spans="1:10" x14ac:dyDescent="0.3">
      <c r="A33" s="23" t="s">
        <v>497</v>
      </c>
      <c r="B33" s="23" t="s">
        <v>265</v>
      </c>
      <c r="C33" s="23" t="s">
        <v>60</v>
      </c>
      <c r="D33" s="20" t="s">
        <v>311</v>
      </c>
      <c r="E33" s="21">
        <f t="shared" si="0"/>
        <v>185</v>
      </c>
      <c r="F33" s="21" t="str">
        <f>IFERROR(INDEX($A$2:$A$225,MATCH(ROWS($E$2:E33),$E$2:$E$225,0)),"")</f>
        <v>CHRISTINE DUNCAN HERITAGE ACADEMY</v>
      </c>
      <c r="G33" s="22">
        <f>IF(ISERROR(SEARCH('901B-10'!$D$10,$F33)),0,1)</f>
        <v>1</v>
      </c>
      <c r="H33" s="22">
        <f>IF($G33=0,"",COUNTIF($G$2:G33,1))</f>
        <v>32</v>
      </c>
      <c r="I33" s="22" t="str">
        <f t="shared" si="1"/>
        <v>CHRISTINE DUNCAN HERITAGE ACADEMY</v>
      </c>
      <c r="J33" s="22" t="str">
        <f t="shared" si="2"/>
        <v>Local Charter</v>
      </c>
    </row>
    <row r="34" spans="1:10" x14ac:dyDescent="0.3">
      <c r="A34" s="20" t="s">
        <v>498</v>
      </c>
      <c r="B34" s="20" t="s">
        <v>261</v>
      </c>
      <c r="C34" s="20" t="s">
        <v>60</v>
      </c>
      <c r="D34" s="20" t="s">
        <v>312</v>
      </c>
      <c r="E34" s="21">
        <f t="shared" si="0"/>
        <v>189</v>
      </c>
      <c r="F34" s="21" t="str">
        <f>IFERROR(INDEX($A$2:$A$225,MATCH(ROWS($E$2:E34),$E$2:$E$225,0)),"")</f>
        <v>CIEN AGUAS INTERNATIONAL SCHOOL</v>
      </c>
      <c r="G34" s="22">
        <f>IF(ISERROR(SEARCH('901B-10'!$D$10,$F34)),0,1)</f>
        <v>1</v>
      </c>
      <c r="H34" s="22">
        <f>IF($G34=0,"",COUNTIF($G$2:G34,1))</f>
        <v>33</v>
      </c>
      <c r="I34" s="22" t="str">
        <f t="shared" si="1"/>
        <v>CIEN AGUAS INTERNATIONAL SCHOOL</v>
      </c>
      <c r="J34" s="22" t="str">
        <f t="shared" si="2"/>
        <v>Local Charter</v>
      </c>
    </row>
    <row r="35" spans="1:10" x14ac:dyDescent="0.3">
      <c r="A35" s="20"/>
      <c r="B35" s="20"/>
      <c r="C35" s="20"/>
      <c r="D35" s="20" t="s">
        <v>313</v>
      </c>
      <c r="E35" s="21">
        <f t="shared" si="0"/>
        <v>0</v>
      </c>
      <c r="F35" s="21" t="str">
        <f>IFERROR(INDEX($A$2:$A$225,MATCH(ROWS($E$2:E35),$E$2:$E$225,0)),"")</f>
        <v>CIMARRON MUNICIPAL SCHOOLS</v>
      </c>
      <c r="G35" s="22">
        <f>IF(ISERROR(SEARCH('901B-10'!$D$10,$F35)),0,1)</f>
        <v>1</v>
      </c>
      <c r="H35" s="22">
        <f>IF($G35=0,"",COUNTIF($G$2:G35,1))</f>
        <v>34</v>
      </c>
      <c r="I35" s="22" t="str">
        <f t="shared" si="1"/>
        <v>CIMARRON MUNICIPAL SCHOOLS</v>
      </c>
      <c r="J35" s="22" t="str">
        <f t="shared" si="2"/>
        <v/>
      </c>
    </row>
    <row r="36" spans="1:10" x14ac:dyDescent="0.3">
      <c r="A36" s="20" t="s">
        <v>499</v>
      </c>
      <c r="B36" s="20" t="s">
        <v>87</v>
      </c>
      <c r="C36" s="20" t="s">
        <v>69</v>
      </c>
      <c r="D36" s="20" t="s">
        <v>314</v>
      </c>
      <c r="E36" s="21">
        <f t="shared" si="0"/>
        <v>20</v>
      </c>
      <c r="F36" s="21" t="str">
        <f>IFERROR(INDEX($A$2:$A$225,MATCH(ROWS($E$2:E36),$E$2:$E$225,0)),"")</f>
        <v>CLAYTON MUNICIPAL SCHOOLS</v>
      </c>
      <c r="G36" s="22">
        <f>IF(ISERROR(SEARCH('901B-10'!$D$10,$F36)),0,1)</f>
        <v>1</v>
      </c>
      <c r="H36" s="22">
        <f>IF($G36=0,"",COUNTIF($G$2:G36,1))</f>
        <v>35</v>
      </c>
      <c r="I36" s="22" t="str">
        <f t="shared" si="1"/>
        <v>CLAYTON MUNICIPAL SCHOOLS</v>
      </c>
      <c r="J36" s="22" t="str">
        <f t="shared" si="2"/>
        <v>District</v>
      </c>
    </row>
    <row r="37" spans="1:10" x14ac:dyDescent="0.3">
      <c r="A37" s="20" t="s">
        <v>500</v>
      </c>
      <c r="B37" s="20" t="s">
        <v>88</v>
      </c>
      <c r="C37" s="20" t="s">
        <v>69</v>
      </c>
      <c r="D37" s="20" t="s">
        <v>315</v>
      </c>
      <c r="E37" s="21">
        <f t="shared" si="0"/>
        <v>21</v>
      </c>
      <c r="F37" s="21" t="str">
        <f>IFERROR(INDEX($A$2:$A$225,MATCH(ROWS($E$2:E37),$E$2:$E$225,0)),"")</f>
        <v>CLOUDCROFT MUNICIPAL SCHOOLS</v>
      </c>
      <c r="G37" s="22">
        <f>IF(ISERROR(SEARCH('901B-10'!$D$10,$F37)),0,1)</f>
        <v>1</v>
      </c>
      <c r="H37" s="22">
        <f>IF($G37=0,"",COUNTIF($G$2:G37,1))</f>
        <v>36</v>
      </c>
      <c r="I37" s="22" t="str">
        <f t="shared" si="1"/>
        <v>CLOUDCROFT MUNICIPAL SCHOOLS</v>
      </c>
      <c r="J37" s="22" t="str">
        <f t="shared" si="2"/>
        <v>District</v>
      </c>
    </row>
    <row r="38" spans="1:10" x14ac:dyDescent="0.3">
      <c r="A38" s="20" t="s">
        <v>501</v>
      </c>
      <c r="B38" s="20" t="s">
        <v>90</v>
      </c>
      <c r="C38" s="20" t="s">
        <v>69</v>
      </c>
      <c r="D38" s="20" t="s">
        <v>316</v>
      </c>
      <c r="E38" s="21">
        <f t="shared" si="0"/>
        <v>22</v>
      </c>
      <c r="F38" s="21" t="str">
        <f>IFERROR(INDEX($A$2:$A$225,MATCH(ROWS($E$2:E38),$E$2:$E$225,0)),"")</f>
        <v>CLOVIS MUNICIPAL SCHOOLS</v>
      </c>
      <c r="G38" s="22">
        <f>IF(ISERROR(SEARCH('901B-10'!$D$10,$F38)),0,1)</f>
        <v>1</v>
      </c>
      <c r="H38" s="22">
        <f>IF($G38=0,"",COUNTIF($G$2:G38,1))</f>
        <v>37</v>
      </c>
      <c r="I38" s="22" t="str">
        <f t="shared" si="1"/>
        <v>CLOVIS MUNICIPAL SCHOOLS</v>
      </c>
      <c r="J38" s="22" t="str">
        <f t="shared" si="2"/>
        <v>District</v>
      </c>
    </row>
    <row r="39" spans="1:10" x14ac:dyDescent="0.3">
      <c r="A39" s="20" t="s">
        <v>502</v>
      </c>
      <c r="B39" s="20" t="s">
        <v>187</v>
      </c>
      <c r="C39" s="20" t="s">
        <v>60</v>
      </c>
      <c r="D39" s="20" t="s">
        <v>317</v>
      </c>
      <c r="E39" s="21">
        <f t="shared" si="0"/>
        <v>116</v>
      </c>
      <c r="F39" s="21" t="str">
        <f>IFERROR(INDEX($A$2:$A$225,MATCH(ROWS($E$2:E39),$E$2:$E$225,0)),"")</f>
        <v>COBRE CONSOLIDATE SCHOOLS</v>
      </c>
      <c r="G39" s="22">
        <f>IF(ISERROR(SEARCH('901B-10'!$D$10,$F39)),0,1)</f>
        <v>1</v>
      </c>
      <c r="H39" s="22">
        <f>IF($G39=0,"",COUNTIF($G$2:G39,1))</f>
        <v>38</v>
      </c>
      <c r="I39" s="22" t="str">
        <f t="shared" si="1"/>
        <v>COBRE CONSOLIDATE SCHOOLS</v>
      </c>
      <c r="J39" s="22" t="str">
        <f t="shared" si="2"/>
        <v>Local Charter</v>
      </c>
    </row>
    <row r="40" spans="1:10" x14ac:dyDescent="0.3">
      <c r="A40" s="20"/>
      <c r="B40" s="20"/>
      <c r="C40" s="20"/>
      <c r="D40" s="20" t="s">
        <v>313</v>
      </c>
      <c r="E40" s="21">
        <f t="shared" si="0"/>
        <v>0</v>
      </c>
      <c r="F40" s="21" t="str">
        <f>IFERROR(INDEX($A$2:$A$225,MATCH(ROWS($E$2:E40),$E$2:$E$225,0)),"")</f>
        <v>CORAL COMMUNITY CHARTER</v>
      </c>
      <c r="G40" s="22">
        <f>IF(ISERROR(SEARCH('901B-10'!$D$10,$F40)),0,1)</f>
        <v>1</v>
      </c>
      <c r="H40" s="22">
        <f>IF($G40=0,"",COUNTIF($G$2:G40,1))</f>
        <v>39</v>
      </c>
      <c r="I40" s="22" t="str">
        <f t="shared" si="1"/>
        <v>CORAL COMMUNITY CHARTER</v>
      </c>
      <c r="J40" s="22" t="str">
        <f t="shared" si="2"/>
        <v/>
      </c>
    </row>
    <row r="41" spans="1:10" x14ac:dyDescent="0.3">
      <c r="A41" s="20" t="s">
        <v>503</v>
      </c>
      <c r="B41" s="20" t="s">
        <v>91</v>
      </c>
      <c r="C41" s="20" t="s">
        <v>69</v>
      </c>
      <c r="D41" s="20" t="s">
        <v>318</v>
      </c>
      <c r="E41" s="21">
        <f t="shared" si="0"/>
        <v>23</v>
      </c>
      <c r="F41" s="21" t="str">
        <f>IFERROR(INDEX($A$2:$A$225,MATCH(ROWS($E$2:E41),$E$2:$E$225,0)),"")</f>
        <v>CORONA PUBLIC SCHOOLS</v>
      </c>
      <c r="G41" s="22">
        <f>IF(ISERROR(SEARCH('901B-10'!$D$10,$F41)),0,1)</f>
        <v>1</v>
      </c>
      <c r="H41" s="22">
        <f>IF($G41=0,"",COUNTIF($G$2:G41,1))</f>
        <v>40</v>
      </c>
      <c r="I41" s="22" t="str">
        <f t="shared" si="1"/>
        <v>CORONA PUBLIC SCHOOLS</v>
      </c>
      <c r="J41" s="22" t="str">
        <f t="shared" si="2"/>
        <v>District</v>
      </c>
    </row>
    <row r="42" spans="1:10" x14ac:dyDescent="0.3">
      <c r="A42" s="20" t="s">
        <v>504</v>
      </c>
      <c r="B42" s="20" t="s">
        <v>92</v>
      </c>
      <c r="C42" s="20" t="s">
        <v>69</v>
      </c>
      <c r="D42" s="20" t="s">
        <v>66</v>
      </c>
      <c r="E42" s="21">
        <f t="shared" si="0"/>
        <v>24</v>
      </c>
      <c r="F42" s="21" t="str">
        <f>IFERROR(INDEX($A$2:$A$225,MATCH(ROWS($E$2:E42),$E$2:$E$225,0)),"")</f>
        <v>CORRALES INTERNATIONAL SCHOOL</v>
      </c>
      <c r="G42" s="22">
        <f>IF(ISERROR(SEARCH('901B-10'!$D$10,$F42)),0,1)</f>
        <v>1</v>
      </c>
      <c r="H42" s="22">
        <f>IF($G42=0,"",COUNTIF($G$2:G42,1))</f>
        <v>41</v>
      </c>
      <c r="I42" s="22" t="str">
        <f t="shared" si="1"/>
        <v>CORRALES INTERNATIONAL SCHOOL</v>
      </c>
      <c r="J42" s="22" t="str">
        <f t="shared" si="2"/>
        <v>District</v>
      </c>
    </row>
    <row r="43" spans="1:10" x14ac:dyDescent="0.3">
      <c r="A43" s="20" t="s">
        <v>505</v>
      </c>
      <c r="B43" s="20" t="s">
        <v>93</v>
      </c>
      <c r="C43" s="20" t="s">
        <v>69</v>
      </c>
      <c r="D43" s="20" t="s">
        <v>319</v>
      </c>
      <c r="E43" s="21">
        <f t="shared" si="0"/>
        <v>25</v>
      </c>
      <c r="F43" s="21" t="str">
        <f>IFERROR(INDEX($A$2:$A$225,MATCH(ROWS($E$2:E43),$E$2:$E$225,0)),"")</f>
        <v>COTTONWOOD CLASSICAL PREPARATORY SCHOOL</v>
      </c>
      <c r="G43" s="22">
        <f>IF(ISERROR(SEARCH('901B-10'!$D$10,$F43)),0,1)</f>
        <v>1</v>
      </c>
      <c r="H43" s="22">
        <f>IF($G43=0,"",COUNTIF($G$2:G43,1))</f>
        <v>42</v>
      </c>
      <c r="I43" s="22" t="str">
        <f t="shared" si="1"/>
        <v>COTTONWOOD CLASSICAL PREPARATORY SCHOOL</v>
      </c>
      <c r="J43" s="22" t="str">
        <f t="shared" si="2"/>
        <v>District</v>
      </c>
    </row>
    <row r="44" spans="1:10" x14ac:dyDescent="0.3">
      <c r="A44" s="20" t="s">
        <v>506</v>
      </c>
      <c r="B44" s="20" t="s">
        <v>94</v>
      </c>
      <c r="C44" s="20" t="s">
        <v>69</v>
      </c>
      <c r="D44" s="20" t="s">
        <v>320</v>
      </c>
      <c r="E44" s="21">
        <f t="shared" si="0"/>
        <v>26</v>
      </c>
      <c r="F44" s="21" t="str">
        <f>IFERROR(INDEX($A$2:$A$225,MATCH(ROWS($E$2:E44),$E$2:$E$225,0)),"")</f>
        <v>COTTONWOOD VALLEY CHARTER SCHOOL</v>
      </c>
      <c r="G44" s="22">
        <f>IF(ISERROR(SEARCH('901B-10'!$D$10,$F44)),0,1)</f>
        <v>1</v>
      </c>
      <c r="H44" s="22">
        <f>IF($G44=0,"",COUNTIF($G$2:G44,1))</f>
        <v>43</v>
      </c>
      <c r="I44" s="22" t="str">
        <f t="shared" si="1"/>
        <v>COTTONWOOD VALLEY CHARTER SCHOOL</v>
      </c>
      <c r="J44" s="22" t="str">
        <f t="shared" si="2"/>
        <v>District</v>
      </c>
    </row>
    <row r="45" spans="1:10" x14ac:dyDescent="0.3">
      <c r="A45" s="20" t="s">
        <v>507</v>
      </c>
      <c r="B45" s="20" t="s">
        <v>95</v>
      </c>
      <c r="C45" s="20" t="s">
        <v>69</v>
      </c>
      <c r="D45" s="20" t="s">
        <v>321</v>
      </c>
      <c r="E45" s="21">
        <f t="shared" si="0"/>
        <v>27</v>
      </c>
      <c r="F45" s="21" t="str">
        <f>IFERROR(INDEX($A$2:$A$225,MATCH(ROWS($E$2:E45),$E$2:$E$225,0)),"")</f>
        <v>CUBA INDEPENDENT SCHOOLS</v>
      </c>
      <c r="G45" s="22">
        <f>IF(ISERROR(SEARCH('901B-10'!$D$10,$F45)),0,1)</f>
        <v>1</v>
      </c>
      <c r="H45" s="22">
        <f>IF($G45=0,"",COUNTIF($G$2:G45,1))</f>
        <v>44</v>
      </c>
      <c r="I45" s="22" t="str">
        <f t="shared" si="1"/>
        <v>CUBA INDEPENDENT SCHOOLS</v>
      </c>
      <c r="J45" s="22" t="str">
        <f t="shared" si="2"/>
        <v>District</v>
      </c>
    </row>
    <row r="46" spans="1:10" x14ac:dyDescent="0.3">
      <c r="A46" s="20" t="s">
        <v>508</v>
      </c>
      <c r="B46" s="20" t="s">
        <v>151</v>
      </c>
      <c r="C46" s="20" t="s">
        <v>60</v>
      </c>
      <c r="D46" s="20" t="s">
        <v>322</v>
      </c>
      <c r="E46" s="21">
        <f t="shared" si="0"/>
        <v>83</v>
      </c>
      <c r="F46" s="21" t="str">
        <f>IFERROR(INDEX($A$2:$A$225,MATCH(ROWS($E$2:E46),$E$2:$E$225,0)),"")</f>
        <v>DEMING CESAR CHAVEZ CHARTER SCHOOL</v>
      </c>
      <c r="G46" s="22">
        <f>IF(ISERROR(SEARCH('901B-10'!$D$10,$F46)),0,1)</f>
        <v>1</v>
      </c>
      <c r="H46" s="22">
        <f>IF($G46=0,"",COUNTIF($G$2:G46,1))</f>
        <v>45</v>
      </c>
      <c r="I46" s="22" t="str">
        <f t="shared" si="1"/>
        <v>DEMING CESAR CHAVEZ CHARTER SCHOOL</v>
      </c>
      <c r="J46" s="22" t="str">
        <f t="shared" si="2"/>
        <v>Local Charter</v>
      </c>
    </row>
    <row r="47" spans="1:10" x14ac:dyDescent="0.3">
      <c r="A47" s="20" t="s">
        <v>509</v>
      </c>
      <c r="B47" s="20" t="s">
        <v>465</v>
      </c>
      <c r="C47" s="20" t="s">
        <v>65</v>
      </c>
      <c r="D47" s="20" t="s">
        <v>323</v>
      </c>
      <c r="E47" s="21">
        <f t="shared" si="0"/>
        <v>126</v>
      </c>
      <c r="F47" s="21" t="str">
        <f>IFERROR(INDEX($A$2:$A$225,MATCH(ROWS($E$2:E47),$E$2:$E$225,0)),"")</f>
        <v>DEMING PUBLIC SCHOOLS</v>
      </c>
      <c r="G47" s="22">
        <f>IF(ISERROR(SEARCH('901B-10'!$D$10,$F47)),0,1)</f>
        <v>1</v>
      </c>
      <c r="H47" s="22">
        <f>IF($G47=0,"",COUNTIF($G$2:G47,1))</f>
        <v>46</v>
      </c>
      <c r="I47" s="22" t="str">
        <f t="shared" si="1"/>
        <v>DEMING PUBLIC SCHOOLS</v>
      </c>
      <c r="J47" s="22" t="str">
        <f t="shared" si="2"/>
        <v>State Charter</v>
      </c>
    </row>
    <row r="48" spans="1:10" x14ac:dyDescent="0.3">
      <c r="A48" s="20"/>
      <c r="B48" s="20"/>
      <c r="C48" s="20"/>
      <c r="D48" s="20" t="s">
        <v>313</v>
      </c>
      <c r="E48" s="21">
        <f t="shared" si="0"/>
        <v>0</v>
      </c>
      <c r="F48" s="21" t="str">
        <f>IFERROR(INDEX($A$2:$A$225,MATCH(ROWS($E$2:E48),$E$2:$E$225,0)),"")</f>
        <v>DES MOINES SCHOOLS</v>
      </c>
      <c r="G48" s="22">
        <f>IF(ISERROR(SEARCH('901B-10'!$D$10,$F48)),0,1)</f>
        <v>1</v>
      </c>
      <c r="H48" s="22">
        <f>IF($G48=0,"",COUNTIF($G$2:G48,1))</f>
        <v>47</v>
      </c>
      <c r="I48" s="22" t="str">
        <f t="shared" si="1"/>
        <v>DES MOINES SCHOOLS</v>
      </c>
      <c r="J48" s="22" t="str">
        <f t="shared" si="2"/>
        <v/>
      </c>
    </row>
    <row r="49" spans="1:10" x14ac:dyDescent="0.3">
      <c r="A49" s="20" t="s">
        <v>510</v>
      </c>
      <c r="B49" s="20" t="s">
        <v>96</v>
      </c>
      <c r="C49" s="20" t="s">
        <v>69</v>
      </c>
      <c r="D49" s="20" t="s">
        <v>324</v>
      </c>
      <c r="E49" s="21">
        <f t="shared" si="0"/>
        <v>28</v>
      </c>
      <c r="F49" s="21" t="str">
        <f>IFERROR(INDEX($A$2:$A$225,MATCH(ROWS($E$2:E49),$E$2:$E$225,0)),"")</f>
        <v>DEXTER CONSOLIDATED SCHOOL DISTRICT</v>
      </c>
      <c r="G49" s="22">
        <f>IF(ISERROR(SEARCH('901B-10'!$D$10,$F49)),0,1)</f>
        <v>1</v>
      </c>
      <c r="H49" s="22">
        <f>IF($G49=0,"",COUNTIF($G$2:G49,1))</f>
        <v>48</v>
      </c>
      <c r="I49" s="22" t="str">
        <f t="shared" si="1"/>
        <v>DEXTER CONSOLIDATED SCHOOL DISTRICT</v>
      </c>
      <c r="J49" s="22" t="str">
        <f t="shared" si="2"/>
        <v>District</v>
      </c>
    </row>
    <row r="50" spans="1:10" x14ac:dyDescent="0.3">
      <c r="A50" s="20" t="s">
        <v>511</v>
      </c>
      <c r="B50" s="20" t="s">
        <v>97</v>
      </c>
      <c r="C50" s="20" t="s">
        <v>69</v>
      </c>
      <c r="D50" s="20" t="s">
        <v>325</v>
      </c>
      <c r="E50" s="21">
        <f t="shared" si="0"/>
        <v>29</v>
      </c>
      <c r="F50" s="21" t="str">
        <f>IFERROR(INDEX($A$2:$A$225,MATCH(ROWS($E$2:E50),$E$2:$E$225,0)),"")</f>
        <v>DIGITAL ARTS &amp; TECHNOLOGY ACADEMY</v>
      </c>
      <c r="G50" s="22">
        <f>IF(ISERROR(SEARCH('901B-10'!$D$10,$F50)),0,1)</f>
        <v>1</v>
      </c>
      <c r="H50" s="22">
        <f>IF($G50=0,"",COUNTIF($G$2:G50,1))</f>
        <v>49</v>
      </c>
      <c r="I50" s="22" t="str">
        <f t="shared" si="1"/>
        <v>DIGITAL ARTS &amp; TECHNOLOGY ACADEMY</v>
      </c>
      <c r="J50" s="22" t="str">
        <f t="shared" si="2"/>
        <v>District</v>
      </c>
    </row>
    <row r="51" spans="1:10" x14ac:dyDescent="0.3">
      <c r="A51" s="20" t="s">
        <v>512</v>
      </c>
      <c r="B51" s="20" t="s">
        <v>121</v>
      </c>
      <c r="C51" s="20" t="s">
        <v>60</v>
      </c>
      <c r="D51" s="20" t="s">
        <v>326</v>
      </c>
      <c r="E51" s="21">
        <f t="shared" si="0"/>
        <v>51</v>
      </c>
      <c r="F51" s="21" t="str">
        <f>IFERROR(INDEX($A$2:$A$225,MATCH(ROWS($E$2:E51),$E$2:$E$225,0)),"")</f>
        <v>DORA CONSOLIDATED SCHOOL</v>
      </c>
      <c r="G51" s="22">
        <f>IF(ISERROR(SEARCH('901B-10'!$D$10,$F51)),0,1)</f>
        <v>1</v>
      </c>
      <c r="H51" s="22">
        <f>IF($G51=0,"",COUNTIF($G$2:G51,1))</f>
        <v>50</v>
      </c>
      <c r="I51" s="22" t="str">
        <f t="shared" si="1"/>
        <v>DORA CONSOLIDATED SCHOOL</v>
      </c>
      <c r="J51" s="22" t="str">
        <f t="shared" si="2"/>
        <v>Local Charter</v>
      </c>
    </row>
    <row r="52" spans="1:10" x14ac:dyDescent="0.3">
      <c r="A52" s="20"/>
      <c r="B52" s="20"/>
      <c r="C52" s="20"/>
      <c r="D52" s="20" t="s">
        <v>313</v>
      </c>
      <c r="E52" s="21">
        <f t="shared" si="0"/>
        <v>0</v>
      </c>
      <c r="F52" s="21" t="str">
        <f>IFERROR(INDEX($A$2:$A$225,MATCH(ROWS($E$2:E52),$E$2:$E$225,0)),"")</f>
        <v>DREAM DINE' CHARTER SCHOOL</v>
      </c>
      <c r="G52" s="22">
        <f>IF(ISERROR(SEARCH('901B-10'!$D$10,$F52)),0,1)</f>
        <v>1</v>
      </c>
      <c r="H52" s="22">
        <f>IF($G52=0,"",COUNTIF($G$2:G52,1))</f>
        <v>51</v>
      </c>
      <c r="I52" s="22" t="str">
        <f t="shared" si="1"/>
        <v>DREAM DINE' CHARTER SCHOOL</v>
      </c>
      <c r="J52" s="22" t="str">
        <f t="shared" si="2"/>
        <v/>
      </c>
    </row>
    <row r="53" spans="1:10" x14ac:dyDescent="0.3">
      <c r="A53" s="20" t="s">
        <v>513</v>
      </c>
      <c r="B53" s="20" t="s">
        <v>99</v>
      </c>
      <c r="C53" s="20" t="s">
        <v>69</v>
      </c>
      <c r="D53" s="20" t="s">
        <v>327</v>
      </c>
      <c r="E53" s="21">
        <f t="shared" si="0"/>
        <v>31</v>
      </c>
      <c r="F53" s="21" t="str">
        <f>IFERROR(INDEX($A$2:$A$225,MATCH(ROWS($E$2:E53),$E$2:$E$225,0)),"")</f>
        <v>DULCE INDEPENDENT SCHOOLS</v>
      </c>
      <c r="G53" s="22">
        <f>IF(ISERROR(SEARCH('901B-10'!$D$10,$F53)),0,1)</f>
        <v>1</v>
      </c>
      <c r="H53" s="22">
        <f>IF($G53=0,"",COUNTIF($G$2:G53,1))</f>
        <v>52</v>
      </c>
      <c r="I53" s="22" t="str">
        <f t="shared" si="1"/>
        <v>DULCE INDEPENDENT SCHOOLS</v>
      </c>
      <c r="J53" s="22" t="str">
        <f t="shared" si="2"/>
        <v>District</v>
      </c>
    </row>
    <row r="54" spans="1:10" x14ac:dyDescent="0.3">
      <c r="A54" s="20" t="s">
        <v>514</v>
      </c>
      <c r="B54" s="20" t="s">
        <v>102</v>
      </c>
      <c r="C54" s="20" t="s">
        <v>69</v>
      </c>
      <c r="D54" s="20" t="s">
        <v>328</v>
      </c>
      <c r="E54" s="21">
        <f t="shared" si="0"/>
        <v>34</v>
      </c>
      <c r="F54" s="21" t="str">
        <f>IFERROR(INDEX($A$2:$A$225,MATCH(ROWS($E$2:E54),$E$2:$E$225,0)),"")</f>
        <v>DZIL DIT L'OOI SCHOOL OF EMPOWERMENT &amp; PERSEVERANCE</v>
      </c>
      <c r="G54" s="22">
        <f>IF(ISERROR(SEARCH('901B-10'!$D$10,$F54)),0,1)</f>
        <v>1</v>
      </c>
      <c r="H54" s="22">
        <f>IF($G54=0,"",COUNTIF($G$2:G54,1))</f>
        <v>53</v>
      </c>
      <c r="I54" s="22" t="str">
        <f t="shared" si="1"/>
        <v>DZIL DIT L'OOI SCHOOL OF EMPOWERMENT &amp; PERSEVERANCE</v>
      </c>
      <c r="J54" s="22" t="str">
        <f t="shared" si="2"/>
        <v>District</v>
      </c>
    </row>
    <row r="55" spans="1:10" x14ac:dyDescent="0.3">
      <c r="A55" s="20" t="s">
        <v>515</v>
      </c>
      <c r="B55" s="20" t="s">
        <v>185</v>
      </c>
      <c r="C55" s="20" t="s">
        <v>60</v>
      </c>
      <c r="D55" s="20" t="s">
        <v>329</v>
      </c>
      <c r="E55" s="21">
        <f t="shared" si="0"/>
        <v>114</v>
      </c>
      <c r="F55" s="21" t="str">
        <f>IFERROR(INDEX($A$2:$A$225,MATCH(ROWS($E$2:E55),$E$2:$E$225,0)),"")</f>
        <v>EAST MOUNTAIN HIGH SCHOOL</v>
      </c>
      <c r="G55" s="22">
        <f>IF(ISERROR(SEARCH('901B-10'!$D$10,$F55)),0,1)</f>
        <v>1</v>
      </c>
      <c r="H55" s="22">
        <f>IF($G55=0,"",COUNTIF($G$2:G55,1))</f>
        <v>54</v>
      </c>
      <c r="I55" s="22" t="str">
        <f t="shared" si="1"/>
        <v>EAST MOUNTAIN HIGH SCHOOL</v>
      </c>
      <c r="J55" s="22" t="str">
        <f t="shared" si="2"/>
        <v>Local Charter</v>
      </c>
    </row>
    <row r="56" spans="1:10" x14ac:dyDescent="0.3">
      <c r="A56" s="20"/>
      <c r="B56" s="20"/>
      <c r="C56" s="20"/>
      <c r="D56" s="20" t="s">
        <v>313</v>
      </c>
      <c r="E56" s="21">
        <f t="shared" si="0"/>
        <v>0</v>
      </c>
      <c r="F56" s="21" t="str">
        <f>IFERROR(INDEX($A$2:$A$225,MATCH(ROWS($E$2:E56),$E$2:$E$225,0)),"")</f>
        <v>EL CAMINO REAL ACADEMY</v>
      </c>
      <c r="G56" s="22">
        <f>IF(ISERROR(SEARCH('901B-10'!$D$10,$F56)),0,1)</f>
        <v>1</v>
      </c>
      <c r="H56" s="22">
        <f>IF($G56=0,"",COUNTIF($G$2:G56,1))</f>
        <v>55</v>
      </c>
      <c r="I56" s="22" t="str">
        <f t="shared" si="1"/>
        <v>EL CAMINO REAL ACADEMY</v>
      </c>
      <c r="J56" s="22" t="str">
        <f t="shared" si="2"/>
        <v/>
      </c>
    </row>
    <row r="57" spans="1:10" x14ac:dyDescent="0.3">
      <c r="A57" s="20" t="s">
        <v>516</v>
      </c>
      <c r="B57" s="20" t="s">
        <v>103</v>
      </c>
      <c r="C57" s="20" t="s">
        <v>69</v>
      </c>
      <c r="D57" s="20" t="s">
        <v>330</v>
      </c>
      <c r="E57" s="21">
        <f t="shared" si="0"/>
        <v>35</v>
      </c>
      <c r="F57" s="21" t="str">
        <f>IFERROR(INDEX($A$2:$A$225,MATCH(ROWS($E$2:E57),$E$2:$E$225,0)),"")</f>
        <v>ELIDA MUNICIPAL SCHOOLS</v>
      </c>
      <c r="G57" s="22">
        <f>IF(ISERROR(SEARCH('901B-10'!$D$10,$F57)),0,1)</f>
        <v>1</v>
      </c>
      <c r="H57" s="22">
        <f>IF($G57=0,"",COUNTIF($G$2:G57,1))</f>
        <v>56</v>
      </c>
      <c r="I57" s="22" t="str">
        <f t="shared" si="1"/>
        <v>ELIDA MUNICIPAL SCHOOLS</v>
      </c>
      <c r="J57" s="22" t="str">
        <f t="shared" si="2"/>
        <v>District</v>
      </c>
    </row>
    <row r="58" spans="1:10" x14ac:dyDescent="0.3">
      <c r="A58" s="20" t="s">
        <v>517</v>
      </c>
      <c r="B58" s="20" t="s">
        <v>104</v>
      </c>
      <c r="C58" s="20" t="s">
        <v>69</v>
      </c>
      <c r="D58" s="20" t="s">
        <v>331</v>
      </c>
      <c r="E58" s="21">
        <f t="shared" si="0"/>
        <v>36</v>
      </c>
      <c r="F58" s="21" t="str">
        <f>IFERROR(INDEX($A$2:$A$225,MATCH(ROWS($E$2:E58),$E$2:$E$225,0)),"")</f>
        <v>ESPANOLA PUBLIC SCHOOL DISTRICT</v>
      </c>
      <c r="G58" s="22">
        <f>IF(ISERROR(SEARCH('901B-10'!$D$10,$F58)),0,1)</f>
        <v>1</v>
      </c>
      <c r="H58" s="22">
        <f>IF($G58=0,"",COUNTIF($G$2:G58,1))</f>
        <v>57</v>
      </c>
      <c r="I58" s="22" t="str">
        <f t="shared" si="1"/>
        <v>ESPANOLA PUBLIC SCHOOL DISTRICT</v>
      </c>
      <c r="J58" s="22" t="str">
        <f t="shared" si="2"/>
        <v>District</v>
      </c>
    </row>
    <row r="59" spans="1:10" x14ac:dyDescent="0.3">
      <c r="A59" s="20" t="s">
        <v>518</v>
      </c>
      <c r="B59" s="20" t="s">
        <v>105</v>
      </c>
      <c r="C59" s="20" t="s">
        <v>69</v>
      </c>
      <c r="D59" s="20" t="s">
        <v>332</v>
      </c>
      <c r="E59" s="21">
        <f t="shared" si="0"/>
        <v>37</v>
      </c>
      <c r="F59" s="21" t="str">
        <f>IFERROR(INDEX($A$2:$A$225,MATCH(ROWS($E$2:E59),$E$2:$E$225,0)),"")</f>
        <v>ESTANCIA MUNICIPAL SCHOOLS</v>
      </c>
      <c r="G59" s="22">
        <f>IF(ISERROR(SEARCH('901B-10'!$D$10,$F59)),0,1)</f>
        <v>1</v>
      </c>
      <c r="H59" s="22">
        <f>IF($G59=0,"",COUNTIF($G$2:G59,1))</f>
        <v>58</v>
      </c>
      <c r="I59" s="22" t="str">
        <f t="shared" si="1"/>
        <v>ESTANCIA MUNICIPAL SCHOOLS</v>
      </c>
      <c r="J59" s="22" t="str">
        <f t="shared" si="2"/>
        <v>District</v>
      </c>
    </row>
    <row r="60" spans="1:10" x14ac:dyDescent="0.3">
      <c r="A60" s="20" t="s">
        <v>519</v>
      </c>
      <c r="B60" s="20" t="s">
        <v>106</v>
      </c>
      <c r="C60" s="20" t="s">
        <v>69</v>
      </c>
      <c r="D60" s="20" t="s">
        <v>333</v>
      </c>
      <c r="E60" s="21">
        <f t="shared" si="0"/>
        <v>38</v>
      </c>
      <c r="F60" s="21" t="str">
        <f>IFERROR(INDEX($A$2:$A$225,MATCH(ROWS($E$2:E60),$E$2:$E$225,0)),"")</f>
        <v>ESTANCIA VALLEY CLASSICAL ACADEMY</v>
      </c>
      <c r="G60" s="22">
        <f>IF(ISERROR(SEARCH('901B-10'!$D$10,$F60)),0,1)</f>
        <v>1</v>
      </c>
      <c r="H60" s="22">
        <f>IF($G60=0,"",COUNTIF($G$2:G60,1))</f>
        <v>59</v>
      </c>
      <c r="I60" s="22" t="str">
        <f t="shared" si="1"/>
        <v>ESTANCIA VALLEY CLASSICAL ACADEMY</v>
      </c>
      <c r="J60" s="22" t="str">
        <f t="shared" si="2"/>
        <v>District</v>
      </c>
    </row>
    <row r="61" spans="1:10" x14ac:dyDescent="0.3">
      <c r="A61" s="20" t="s">
        <v>520</v>
      </c>
      <c r="B61" s="20" t="s">
        <v>108</v>
      </c>
      <c r="C61" s="20" t="s">
        <v>69</v>
      </c>
      <c r="D61" s="20" t="s">
        <v>334</v>
      </c>
      <c r="E61" s="21">
        <f t="shared" si="0"/>
        <v>40</v>
      </c>
      <c r="F61" s="21" t="str">
        <f>IFERROR(INDEX($A$2:$A$225,MATCH(ROWS($E$2:E61),$E$2:$E$225,0)),"")</f>
        <v>EUNICE PUBLIC SCHOOLS</v>
      </c>
      <c r="G61" s="22">
        <f>IF(ISERROR(SEARCH('901B-10'!$D$10,$F61)),0,1)</f>
        <v>1</v>
      </c>
      <c r="H61" s="22">
        <f>IF($G61=0,"",COUNTIF($G$2:G61,1))</f>
        <v>60</v>
      </c>
      <c r="I61" s="22" t="str">
        <f t="shared" si="1"/>
        <v>EUNICE PUBLIC SCHOOLS</v>
      </c>
      <c r="J61" s="22" t="str">
        <f t="shared" si="2"/>
        <v>District</v>
      </c>
    </row>
    <row r="62" spans="1:10" x14ac:dyDescent="0.3">
      <c r="A62" s="20" t="s">
        <v>521</v>
      </c>
      <c r="B62" s="20" t="s">
        <v>112</v>
      </c>
      <c r="C62" s="20" t="s">
        <v>69</v>
      </c>
      <c r="D62" s="20" t="s">
        <v>335</v>
      </c>
      <c r="E62" s="21">
        <f t="shared" si="0"/>
        <v>44</v>
      </c>
      <c r="F62" s="21" t="str">
        <f>IFERROR(INDEX($A$2:$A$225,MATCH(ROWS($E$2:E62),$E$2:$E$225,0)),"")</f>
        <v>EXPLORE ACADEMY</v>
      </c>
      <c r="G62" s="22">
        <f>IF(ISERROR(SEARCH('901B-10'!$D$10,$F62)),0,1)</f>
        <v>1</v>
      </c>
      <c r="H62" s="22">
        <f>IF($G62=0,"",COUNTIF($G$2:G62,1))</f>
        <v>61</v>
      </c>
      <c r="I62" s="22" t="str">
        <f t="shared" si="1"/>
        <v>EXPLORE ACADEMY</v>
      </c>
      <c r="J62" s="22" t="str">
        <f t="shared" si="2"/>
        <v>District</v>
      </c>
    </row>
    <row r="63" spans="1:10" x14ac:dyDescent="0.3">
      <c r="A63" s="20" t="s">
        <v>522</v>
      </c>
      <c r="B63" s="20" t="s">
        <v>115</v>
      </c>
      <c r="C63" s="20" t="s">
        <v>69</v>
      </c>
      <c r="D63" s="20" t="s">
        <v>336</v>
      </c>
      <c r="E63" s="21">
        <f t="shared" si="0"/>
        <v>46</v>
      </c>
      <c r="F63" s="21" t="str">
        <f>IFERROR(INDEX($A$2:$A$225,MATCH(ROWS($E$2:E63),$E$2:$E$225,0)),"")</f>
        <v>EXPLORE ACADEMY -LAS CRUCES</v>
      </c>
      <c r="G63" s="22">
        <f>IF(ISERROR(SEARCH('901B-10'!$D$10,$F63)),0,1)</f>
        <v>1</v>
      </c>
      <c r="H63" s="22">
        <f>IF($G63=0,"",COUNTIF($G$2:G63,1))</f>
        <v>62</v>
      </c>
      <c r="I63" s="22" t="str">
        <f t="shared" si="1"/>
        <v>EXPLORE ACADEMY -LAS CRUCES</v>
      </c>
      <c r="J63" s="22" t="str">
        <f t="shared" si="2"/>
        <v>District</v>
      </c>
    </row>
    <row r="64" spans="1:10" x14ac:dyDescent="0.3">
      <c r="A64" s="20" t="s">
        <v>523</v>
      </c>
      <c r="B64" s="20" t="s">
        <v>116</v>
      </c>
      <c r="C64" s="20" t="s">
        <v>60</v>
      </c>
      <c r="D64" s="20" t="s">
        <v>337</v>
      </c>
      <c r="E64" s="21">
        <f t="shared" si="0"/>
        <v>45</v>
      </c>
      <c r="F64" s="21" t="str">
        <f>IFERROR(INDEX($A$2:$A$225,MATCH(ROWS($E$2:E64),$E$2:$E$225,0)),"")</f>
        <v>EXPLORE ACADEMY RIO RANCHO</v>
      </c>
      <c r="G64" s="22">
        <f>IF(ISERROR(SEARCH('901B-10'!$D$10,$F64)),0,1)</f>
        <v>1</v>
      </c>
      <c r="H64" s="22">
        <f>IF($G64=0,"",COUNTIF($G$2:G64,1))</f>
        <v>63</v>
      </c>
      <c r="I64" s="22" t="str">
        <f t="shared" si="1"/>
        <v>EXPLORE ACADEMY RIO RANCHO</v>
      </c>
      <c r="J64" s="22" t="str">
        <f t="shared" si="2"/>
        <v>Local Charter</v>
      </c>
    </row>
    <row r="65" spans="1:10" x14ac:dyDescent="0.3">
      <c r="A65" s="20"/>
      <c r="B65" s="20"/>
      <c r="C65" s="20"/>
      <c r="D65" s="20" t="s">
        <v>313</v>
      </c>
      <c r="E65" s="21">
        <f t="shared" si="0"/>
        <v>0</v>
      </c>
      <c r="F65" s="21" t="str">
        <f>IFERROR(INDEX($A$2:$A$225,MATCH(ROWS($E$2:E65),$E$2:$E$225,0)),"")</f>
        <v>FARMINGTON MUNICIPAL SCHOOLS</v>
      </c>
      <c r="G65" s="22">
        <f>IF(ISERROR(SEARCH('901B-10'!$D$10,$F65)),0,1)</f>
        <v>1</v>
      </c>
      <c r="H65" s="22">
        <f>IF($G65=0,"",COUNTIF($G$2:G65,1))</f>
        <v>64</v>
      </c>
      <c r="I65" s="22" t="str">
        <f t="shared" si="1"/>
        <v>FARMINGTON MUNICIPAL SCHOOLS</v>
      </c>
      <c r="J65" s="22" t="str">
        <f t="shared" si="2"/>
        <v/>
      </c>
    </row>
    <row r="66" spans="1:10" x14ac:dyDescent="0.3">
      <c r="A66" s="20" t="s">
        <v>524</v>
      </c>
      <c r="B66" s="20" t="s">
        <v>117</v>
      </c>
      <c r="C66" s="20" t="s">
        <v>69</v>
      </c>
      <c r="D66" s="20" t="s">
        <v>338</v>
      </c>
      <c r="E66" s="21">
        <f t="shared" ref="E66:E129" si="3">COUNTIF($A$2:$A$225,"&lt;="&amp;A66)</f>
        <v>47</v>
      </c>
      <c r="F66" s="21" t="str">
        <f>IFERROR(INDEX($A$2:$A$225,MATCH(ROWS($E$2:E66),$E$2:$E$225,0)),"")</f>
        <v>FLOYD MUNICIPAL SCHOOL DISTRICT</v>
      </c>
      <c r="G66" s="22">
        <f>IF(ISERROR(SEARCH('901B-10'!$D$10,$F66)),0,1)</f>
        <v>1</v>
      </c>
      <c r="H66" s="22">
        <f>IF($G66=0,"",COUNTIF($G$2:G66,1))</f>
        <v>65</v>
      </c>
      <c r="I66" s="22" t="str">
        <f t="shared" ref="I66:I129" si="4">IFERROR(INDEX(F65:F289,MATCH(ROW(H65),H65:H289,0)),"")</f>
        <v>FLOYD MUNICIPAL SCHOOL DISTRICT</v>
      </c>
      <c r="J66" s="22" t="str">
        <f t="shared" ref="J66:J129" si="5">IF(C66="D","District",IF(C66="LC","Local Charter",IF(C66="SC","State Charter","")))</f>
        <v>District</v>
      </c>
    </row>
    <row r="67" spans="1:10" x14ac:dyDescent="0.3">
      <c r="A67" s="20" t="s">
        <v>525</v>
      </c>
      <c r="B67" s="20" t="s">
        <v>118</v>
      </c>
      <c r="C67" s="20" t="s">
        <v>69</v>
      </c>
      <c r="D67" s="20" t="s">
        <v>339</v>
      </c>
      <c r="E67" s="21">
        <f t="shared" si="3"/>
        <v>48</v>
      </c>
      <c r="F67" s="21" t="str">
        <f>IFERROR(INDEX($A$2:$A$225,MATCH(ROWS($E$2:E67),$E$2:$E$225,0)),"")</f>
        <v>FORT SUMNER MUNICIPAL SCHOOLS</v>
      </c>
      <c r="G67" s="22">
        <f>IF(ISERROR(SEARCH('901B-10'!$D$10,$F67)),0,1)</f>
        <v>1</v>
      </c>
      <c r="H67" s="22">
        <f>IF($G67=0,"",COUNTIF($G$2:G67,1))</f>
        <v>66</v>
      </c>
      <c r="I67" s="22" t="str">
        <f t="shared" si="4"/>
        <v>FORT SUMNER MUNICIPAL SCHOOLS</v>
      </c>
      <c r="J67" s="22" t="str">
        <f t="shared" si="5"/>
        <v>District</v>
      </c>
    </row>
    <row r="68" spans="1:10" x14ac:dyDescent="0.3">
      <c r="A68" s="20" t="s">
        <v>526</v>
      </c>
      <c r="B68" s="20" t="s">
        <v>120</v>
      </c>
      <c r="C68" s="20" t="s">
        <v>69</v>
      </c>
      <c r="D68" s="20" t="s">
        <v>340</v>
      </c>
      <c r="E68" s="21">
        <f t="shared" si="3"/>
        <v>50</v>
      </c>
      <c r="F68" s="21" t="str">
        <f>IFERROR(INDEX($A$2:$A$225,MATCH(ROWS($E$2:E68),$E$2:$E$225,0)),"")</f>
        <v>GADSDEN INDEPENDENT SCHOOLS</v>
      </c>
      <c r="G68" s="22">
        <f>IF(ISERROR(SEARCH('901B-10'!$D$10,$F68)),0,1)</f>
        <v>1</v>
      </c>
      <c r="H68" s="22">
        <f>IF($G68=0,"",COUNTIF($G$2:G68,1))</f>
        <v>67</v>
      </c>
      <c r="I68" s="22" t="str">
        <f t="shared" si="4"/>
        <v>GADSDEN INDEPENDENT SCHOOLS</v>
      </c>
      <c r="J68" s="22" t="str">
        <f t="shared" si="5"/>
        <v>District</v>
      </c>
    </row>
    <row r="69" spans="1:10" x14ac:dyDescent="0.3">
      <c r="A69" s="20" t="s">
        <v>527</v>
      </c>
      <c r="B69" s="20" t="s">
        <v>122</v>
      </c>
      <c r="C69" s="20" t="s">
        <v>69</v>
      </c>
      <c r="D69" s="20" t="s">
        <v>341</v>
      </c>
      <c r="E69" s="21">
        <f t="shared" si="3"/>
        <v>52</v>
      </c>
      <c r="F69" s="21" t="str">
        <f>IFERROR(INDEX($A$2:$A$225,MATCH(ROWS($E$2:E69),$E$2:$E$225,0)),"")</f>
        <v>GALLUP-MCKINLEY COUNTY SCHOOLS</v>
      </c>
      <c r="G69" s="22">
        <f>IF(ISERROR(SEARCH('901B-10'!$D$10,$F69)),0,1)</f>
        <v>1</v>
      </c>
      <c r="H69" s="22">
        <f>IF($G69=0,"",COUNTIF($G$2:G69,1))</f>
        <v>68</v>
      </c>
      <c r="I69" s="22" t="str">
        <f t="shared" si="4"/>
        <v>GALLUP-MCKINLEY COUNTY SCHOOLS</v>
      </c>
      <c r="J69" s="22" t="str">
        <f t="shared" si="5"/>
        <v>District</v>
      </c>
    </row>
    <row r="70" spans="1:10" x14ac:dyDescent="0.3">
      <c r="A70" s="20" t="s">
        <v>528</v>
      </c>
      <c r="B70" s="20" t="s">
        <v>125</v>
      </c>
      <c r="C70" s="20" t="s">
        <v>69</v>
      </c>
      <c r="D70" s="20" t="s">
        <v>342</v>
      </c>
      <c r="E70" s="21">
        <f t="shared" si="3"/>
        <v>56</v>
      </c>
      <c r="F70" s="21" t="str">
        <f>IFERROR(INDEX($A$2:$A$225,MATCH(ROWS($E$2:E70),$E$2:$E$225,0)),"")</f>
        <v>GILBERT L SENA HIGH SCHOOL</v>
      </c>
      <c r="G70" s="22">
        <f>IF(ISERROR(SEARCH('901B-10'!$D$10,$F70)),0,1)</f>
        <v>1</v>
      </c>
      <c r="H70" s="22">
        <f>IF($G70=0,"",COUNTIF($G$2:G70,1))</f>
        <v>69</v>
      </c>
      <c r="I70" s="22" t="str">
        <f t="shared" si="4"/>
        <v>GILBERT L SENA HIGH SCHOOL</v>
      </c>
      <c r="J70" s="22" t="str">
        <f t="shared" si="5"/>
        <v>District</v>
      </c>
    </row>
    <row r="71" spans="1:10" x14ac:dyDescent="0.3">
      <c r="A71" s="20" t="s">
        <v>529</v>
      </c>
      <c r="B71" s="20" t="s">
        <v>126</v>
      </c>
      <c r="C71" s="20" t="s">
        <v>69</v>
      </c>
      <c r="D71" s="20" t="s">
        <v>343</v>
      </c>
      <c r="E71" s="21">
        <f t="shared" si="3"/>
        <v>57</v>
      </c>
      <c r="F71" s="21" t="str">
        <f>IFERROR(INDEX($A$2:$A$225,MATCH(ROWS($E$2:E71),$E$2:$E$225,0)),"")</f>
        <v>GORDON BERNELL CHARTER SCHOOL</v>
      </c>
      <c r="G71" s="22">
        <f>IF(ISERROR(SEARCH('901B-10'!$D$10,$F71)),0,1)</f>
        <v>1</v>
      </c>
      <c r="H71" s="22">
        <f>IF($G71=0,"",COUNTIF($G$2:G71,1))</f>
        <v>70</v>
      </c>
      <c r="I71" s="22" t="str">
        <f t="shared" si="4"/>
        <v>GORDON BERNELL CHARTER SCHOOL</v>
      </c>
      <c r="J71" s="22" t="str">
        <f t="shared" si="5"/>
        <v>District</v>
      </c>
    </row>
    <row r="72" spans="1:10" x14ac:dyDescent="0.3">
      <c r="A72" s="20" t="s">
        <v>530</v>
      </c>
      <c r="B72" s="20" t="s">
        <v>127</v>
      </c>
      <c r="C72" s="20" t="s">
        <v>69</v>
      </c>
      <c r="D72" s="20" t="s">
        <v>344</v>
      </c>
      <c r="E72" s="21">
        <f t="shared" si="3"/>
        <v>58</v>
      </c>
      <c r="F72" s="21" t="str">
        <f>IFERROR(INDEX($A$2:$A$225,MATCH(ROWS($E$2:E72),$E$2:$E$225,0)),"")</f>
        <v>GRADY MUNICIPAL SCHOOLS</v>
      </c>
      <c r="G72" s="22">
        <f>IF(ISERROR(SEARCH('901B-10'!$D$10,$F72)),0,1)</f>
        <v>1</v>
      </c>
      <c r="H72" s="22">
        <f>IF($G72=0,"",COUNTIF($G$2:G72,1))</f>
        <v>71</v>
      </c>
      <c r="I72" s="22" t="str">
        <f t="shared" si="4"/>
        <v>GRADY MUNICIPAL SCHOOLS</v>
      </c>
      <c r="J72" s="22" t="str">
        <f t="shared" si="5"/>
        <v>District</v>
      </c>
    </row>
    <row r="73" spans="1:10" x14ac:dyDescent="0.3">
      <c r="A73" s="20" t="s">
        <v>531</v>
      </c>
      <c r="B73" s="20" t="s">
        <v>129</v>
      </c>
      <c r="C73" s="20" t="s">
        <v>69</v>
      </c>
      <c r="D73" s="20" t="s">
        <v>345</v>
      </c>
      <c r="E73" s="21">
        <f t="shared" si="3"/>
        <v>60</v>
      </c>
      <c r="F73" s="21" t="str">
        <f>IFERROR(INDEX($A$2:$A$225,MATCH(ROWS($E$2:E73),$E$2:$E$225,0)),"")</f>
        <v>GRANTS CIBOLA COUNTY SCHOOL DISTRICT</v>
      </c>
      <c r="G73" s="22">
        <f>IF(ISERROR(SEARCH('901B-10'!$D$10,$F73)),0,1)</f>
        <v>1</v>
      </c>
      <c r="H73" s="22">
        <f>IF($G73=0,"",COUNTIF($G$2:G73,1))</f>
        <v>72</v>
      </c>
      <c r="I73" s="22" t="str">
        <f t="shared" si="4"/>
        <v>GRANTS CIBOLA COUNTY SCHOOL DISTRICT</v>
      </c>
      <c r="J73" s="22" t="str">
        <f t="shared" si="5"/>
        <v>District</v>
      </c>
    </row>
    <row r="74" spans="1:10" x14ac:dyDescent="0.3">
      <c r="A74" s="20" t="s">
        <v>532</v>
      </c>
      <c r="B74" s="20" t="s">
        <v>131</v>
      </c>
      <c r="C74" s="20" t="s">
        <v>69</v>
      </c>
      <c r="D74" s="20" t="s">
        <v>346</v>
      </c>
      <c r="E74" s="21">
        <f t="shared" si="3"/>
        <v>64</v>
      </c>
      <c r="F74" s="21" t="str">
        <f>IFERROR(INDEX($A$2:$A$225,MATCH(ROWS($E$2:E74),$E$2:$E$225,0)),"")</f>
        <v>HAGERMAN MUNICIPAL SCHOOLS</v>
      </c>
      <c r="G74" s="22">
        <f>IF(ISERROR(SEARCH('901B-10'!$D$10,$F74)),0,1)</f>
        <v>1</v>
      </c>
      <c r="H74" s="22">
        <f>IF($G74=0,"",COUNTIF($G$2:G74,1))</f>
        <v>73</v>
      </c>
      <c r="I74" s="22" t="str">
        <f t="shared" si="4"/>
        <v>HAGERMAN MUNICIPAL SCHOOLS</v>
      </c>
      <c r="J74" s="22" t="str">
        <f t="shared" si="5"/>
        <v>District</v>
      </c>
    </row>
    <row r="75" spans="1:10" x14ac:dyDescent="0.3">
      <c r="A75" s="20" t="s">
        <v>533</v>
      </c>
      <c r="B75" s="20" t="s">
        <v>132</v>
      </c>
      <c r="C75" s="20" t="s">
        <v>69</v>
      </c>
      <c r="D75" s="20" t="s">
        <v>347</v>
      </c>
      <c r="E75" s="21">
        <f t="shared" si="3"/>
        <v>65</v>
      </c>
      <c r="F75" s="21" t="str">
        <f>IFERROR(INDEX($A$2:$A$225,MATCH(ROWS($E$2:E75),$E$2:$E$225,0)),"")</f>
        <v>HATCH VALLEY MUNICIPAL SCHOOLS</v>
      </c>
      <c r="G75" s="22">
        <f>IF(ISERROR(SEARCH('901B-10'!$D$10,$F75)),0,1)</f>
        <v>1</v>
      </c>
      <c r="H75" s="22">
        <f>IF($G75=0,"",COUNTIF($G$2:G75,1))</f>
        <v>74</v>
      </c>
      <c r="I75" s="22" t="str">
        <f t="shared" si="4"/>
        <v>HATCH VALLEY MUNICIPAL SCHOOLS</v>
      </c>
      <c r="J75" s="22" t="str">
        <f t="shared" si="5"/>
        <v>District</v>
      </c>
    </row>
    <row r="76" spans="1:10" x14ac:dyDescent="0.3">
      <c r="A76" s="20" t="s">
        <v>534</v>
      </c>
      <c r="B76" s="20" t="s">
        <v>133</v>
      </c>
      <c r="C76" s="20" t="s">
        <v>69</v>
      </c>
      <c r="D76" s="20" t="s">
        <v>348</v>
      </c>
      <c r="E76" s="21">
        <f t="shared" si="3"/>
        <v>66</v>
      </c>
      <c r="F76" s="21" t="str">
        <f>IFERROR(INDEX($A$2:$A$225,MATCH(ROWS($E$2:E76),$E$2:$E$225,0)),"")</f>
        <v>HEALTH LEADERSHIP HIGH SCHOOL</v>
      </c>
      <c r="G76" s="22">
        <f>IF(ISERROR(SEARCH('901B-10'!$D$10,$F76)),0,1)</f>
        <v>1</v>
      </c>
      <c r="H76" s="22">
        <f>IF($G76=0,"",COUNTIF($G$2:G76,1))</f>
        <v>75</v>
      </c>
      <c r="I76" s="22" t="str">
        <f t="shared" si="4"/>
        <v>HEALTH LEADERSHIP HIGH SCHOOL</v>
      </c>
      <c r="J76" s="22" t="str">
        <f t="shared" si="5"/>
        <v>District</v>
      </c>
    </row>
    <row r="77" spans="1:10" x14ac:dyDescent="0.3">
      <c r="A77" s="20" t="s">
        <v>535</v>
      </c>
      <c r="B77" s="20" t="s">
        <v>134</v>
      </c>
      <c r="C77" s="20" t="s">
        <v>69</v>
      </c>
      <c r="D77" s="20" t="s">
        <v>349</v>
      </c>
      <c r="E77" s="21">
        <f t="shared" si="3"/>
        <v>67</v>
      </c>
      <c r="F77" s="21" t="str">
        <f>IFERROR(INDEX($A$2:$A$225,MATCH(ROWS($E$2:E77),$E$2:$E$225,0)),"")</f>
        <v>HOBBS MUNICIPAL SCHOOLS</v>
      </c>
      <c r="G77" s="22">
        <f>IF(ISERROR(SEARCH('901B-10'!$D$10,$F77)),0,1)</f>
        <v>1</v>
      </c>
      <c r="H77" s="22">
        <f>IF($G77=0,"",COUNTIF($G$2:G77,1))</f>
        <v>76</v>
      </c>
      <c r="I77" s="22" t="str">
        <f t="shared" si="4"/>
        <v>HOBBS MUNICIPAL SCHOOLS</v>
      </c>
      <c r="J77" s="22" t="str">
        <f t="shared" si="5"/>
        <v>District</v>
      </c>
    </row>
    <row r="78" spans="1:10" x14ac:dyDescent="0.3">
      <c r="A78" s="20" t="s">
        <v>536</v>
      </c>
      <c r="B78" s="20" t="s">
        <v>135</v>
      </c>
      <c r="C78" s="20" t="s">
        <v>69</v>
      </c>
      <c r="D78" s="20" t="s">
        <v>350</v>
      </c>
      <c r="E78" s="21">
        <f t="shared" si="3"/>
        <v>68</v>
      </c>
      <c r="F78" s="21" t="str">
        <f>IFERROR(INDEX($A$2:$A$225,MATCH(ROWS($E$2:E78),$E$2:$E$225,0)),"")</f>
        <v>HONDO VALLEY SCHOOLS</v>
      </c>
      <c r="G78" s="22">
        <f>IF(ISERROR(SEARCH('901B-10'!$D$10,$F78)),0,1)</f>
        <v>1</v>
      </c>
      <c r="H78" s="22">
        <f>IF($G78=0,"",COUNTIF($G$2:G78,1))</f>
        <v>77</v>
      </c>
      <c r="I78" s="22" t="str">
        <f t="shared" si="4"/>
        <v>HONDO VALLEY SCHOOLS</v>
      </c>
      <c r="J78" s="22" t="str">
        <f t="shared" si="5"/>
        <v>District</v>
      </c>
    </row>
    <row r="79" spans="1:10" x14ac:dyDescent="0.3">
      <c r="A79" s="20" t="s">
        <v>537</v>
      </c>
      <c r="B79" s="20" t="s">
        <v>138</v>
      </c>
      <c r="C79" s="20" t="s">
        <v>69</v>
      </c>
      <c r="D79" s="20" t="s">
        <v>351</v>
      </c>
      <c r="E79" s="21">
        <f t="shared" si="3"/>
        <v>71</v>
      </c>
      <c r="F79" s="21" t="str">
        <f>IFERROR(INDEX($A$2:$A$225,MATCH(ROWS($E$2:E79),$E$2:$E$225,0)),"")</f>
        <v>HORIZON ACADEMY WEST</v>
      </c>
      <c r="G79" s="22">
        <f>IF(ISERROR(SEARCH('901B-10'!$D$10,$F79)),0,1)</f>
        <v>1</v>
      </c>
      <c r="H79" s="22">
        <f>IF($G79=0,"",COUNTIF($G$2:G79,1))</f>
        <v>78</v>
      </c>
      <c r="I79" s="22" t="str">
        <f t="shared" si="4"/>
        <v>HORIZON ACADEMY WEST</v>
      </c>
      <c r="J79" s="22" t="str">
        <f t="shared" si="5"/>
        <v>District</v>
      </c>
    </row>
    <row r="80" spans="1:10" x14ac:dyDescent="0.3">
      <c r="A80" s="20" t="s">
        <v>538</v>
      </c>
      <c r="B80" s="20" t="s">
        <v>139</v>
      </c>
      <c r="C80" s="20" t="s">
        <v>69</v>
      </c>
      <c r="D80" s="20" t="s">
        <v>352</v>
      </c>
      <c r="E80" s="21">
        <f t="shared" si="3"/>
        <v>72</v>
      </c>
      <c r="F80" s="21" t="str">
        <f>IFERROR(INDEX($A$2:$A$225,MATCH(ROWS($E$2:E80),$E$2:$E$225,0)),"")</f>
        <v>HOUSE MUNICIPAL SCHOOLS</v>
      </c>
      <c r="G80" s="22">
        <f>IF(ISERROR(SEARCH('901B-10'!$D$10,$F80)),0,1)</f>
        <v>1</v>
      </c>
      <c r="H80" s="22">
        <f>IF($G80=0,"",COUNTIF($G$2:G80,1))</f>
        <v>79</v>
      </c>
      <c r="I80" s="22" t="str">
        <f t="shared" si="4"/>
        <v>HOUSE MUNICIPAL SCHOOLS</v>
      </c>
      <c r="J80" s="22" t="str">
        <f t="shared" si="5"/>
        <v>District</v>
      </c>
    </row>
    <row r="81" spans="1:10" x14ac:dyDescent="0.3">
      <c r="A81" s="20" t="s">
        <v>539</v>
      </c>
      <c r="B81" s="20" t="s">
        <v>140</v>
      </c>
      <c r="C81" s="20" t="s">
        <v>69</v>
      </c>
      <c r="D81" s="20" t="s">
        <v>353</v>
      </c>
      <c r="E81" s="21">
        <f t="shared" si="3"/>
        <v>73</v>
      </c>
      <c r="F81" s="21" t="str">
        <f>IFERROR(INDEX($A$2:$A$225,MATCH(ROWS($E$2:E81),$E$2:$E$225,0)),"")</f>
        <v>HOZHO ACADEMY</v>
      </c>
      <c r="G81" s="22">
        <f>IF(ISERROR(SEARCH('901B-10'!$D$10,$F81)),0,1)</f>
        <v>1</v>
      </c>
      <c r="H81" s="22">
        <f>IF($G81=0,"",COUNTIF($G$2:G81,1))</f>
        <v>80</v>
      </c>
      <c r="I81" s="22" t="str">
        <f t="shared" si="4"/>
        <v>HOZHO ACADEMY</v>
      </c>
      <c r="J81" s="22" t="str">
        <f t="shared" si="5"/>
        <v>District</v>
      </c>
    </row>
    <row r="82" spans="1:10" x14ac:dyDescent="0.3">
      <c r="A82" s="20" t="s">
        <v>540</v>
      </c>
      <c r="B82" s="20" t="s">
        <v>141</v>
      </c>
      <c r="C82" s="20" t="s">
        <v>69</v>
      </c>
      <c r="D82" s="20" t="s">
        <v>354</v>
      </c>
      <c r="E82" s="21">
        <f t="shared" si="3"/>
        <v>74</v>
      </c>
      <c r="F82" s="21" t="str">
        <f>IFERROR(INDEX($A$2:$A$225,MATCH(ROWS($E$2:E82),$E$2:$E$225,0)),"")</f>
        <v>J PAUL TAYLOR ACADEMY</v>
      </c>
      <c r="G82" s="22">
        <f>IF(ISERROR(SEARCH('901B-10'!$D$10,$F82)),0,1)</f>
        <v>1</v>
      </c>
      <c r="H82" s="22">
        <f>IF($G82=0,"",COUNTIF($G$2:G82,1))</f>
        <v>81</v>
      </c>
      <c r="I82" s="22" t="str">
        <f t="shared" si="4"/>
        <v>J PAUL TAYLOR ACADEMY</v>
      </c>
      <c r="J82" s="22" t="str">
        <f t="shared" si="5"/>
        <v>District</v>
      </c>
    </row>
    <row r="83" spans="1:10" x14ac:dyDescent="0.3">
      <c r="A83" s="20" t="s">
        <v>541</v>
      </c>
      <c r="B83" s="20" t="s">
        <v>143</v>
      </c>
      <c r="C83" s="20" t="s">
        <v>69</v>
      </c>
      <c r="D83" s="20" t="s">
        <v>355</v>
      </c>
      <c r="E83" s="21">
        <f t="shared" si="3"/>
        <v>76</v>
      </c>
      <c r="F83" s="21" t="str">
        <f>IFERROR(INDEX($A$2:$A$225,MATCH(ROWS($E$2:E83),$E$2:$E$225,0)),"")</f>
        <v>JAL PUBLIC SCHOOLS</v>
      </c>
      <c r="G83" s="22">
        <f>IF(ISERROR(SEARCH('901B-10'!$D$10,$F83)),0,1)</f>
        <v>1</v>
      </c>
      <c r="H83" s="22">
        <f>IF($G83=0,"",COUNTIF($G$2:G83,1))</f>
        <v>82</v>
      </c>
      <c r="I83" s="22" t="str">
        <f t="shared" si="4"/>
        <v>JAL PUBLIC SCHOOLS</v>
      </c>
      <c r="J83" s="22" t="str">
        <f t="shared" si="5"/>
        <v>District</v>
      </c>
    </row>
    <row r="84" spans="1:10" x14ac:dyDescent="0.3">
      <c r="A84" s="20" t="s">
        <v>542</v>
      </c>
      <c r="B84" s="20" t="s">
        <v>144</v>
      </c>
      <c r="C84" s="20" t="s">
        <v>69</v>
      </c>
      <c r="D84" s="20" t="s">
        <v>356</v>
      </c>
      <c r="E84" s="21">
        <f t="shared" si="3"/>
        <v>77</v>
      </c>
      <c r="F84" s="21" t="str">
        <f>IFERROR(INDEX($A$2:$A$225,MATCH(ROWS($E$2:E84),$E$2:$E$225,0)),"")</f>
        <v>JEFFERSON MONTESSORI ACADEMY</v>
      </c>
      <c r="G84" s="22">
        <f>IF(ISERROR(SEARCH('901B-10'!$D$10,$F84)),0,1)</f>
        <v>1</v>
      </c>
      <c r="H84" s="22">
        <f>IF($G84=0,"",COUNTIF($G$2:G84,1))</f>
        <v>83</v>
      </c>
      <c r="I84" s="22" t="str">
        <f t="shared" si="4"/>
        <v>JEFFERSON MONTESSORI ACADEMY</v>
      </c>
      <c r="J84" s="22" t="str">
        <f t="shared" si="5"/>
        <v>District</v>
      </c>
    </row>
    <row r="85" spans="1:10" x14ac:dyDescent="0.3">
      <c r="A85" s="20" t="s">
        <v>543</v>
      </c>
      <c r="B85" s="20" t="s">
        <v>146</v>
      </c>
      <c r="C85" s="20" t="s">
        <v>69</v>
      </c>
      <c r="D85" s="20" t="s">
        <v>357</v>
      </c>
      <c r="E85" s="21">
        <f t="shared" si="3"/>
        <v>79</v>
      </c>
      <c r="F85" s="21" t="str">
        <f>IFERROR(INDEX($A$2:$A$225,MATCH(ROWS($E$2:E85),$E$2:$E$225,0)),"")</f>
        <v>JEMEZ MOUNTAIN SCHOOL DISTRICT</v>
      </c>
      <c r="G85" s="22">
        <f>IF(ISERROR(SEARCH('901B-10'!$D$10,$F85)),0,1)</f>
        <v>1</v>
      </c>
      <c r="H85" s="22">
        <f>IF($G85=0,"",COUNTIF($G$2:G85,1))</f>
        <v>84</v>
      </c>
      <c r="I85" s="22" t="str">
        <f t="shared" si="4"/>
        <v>JEMEZ MOUNTAIN SCHOOL DISTRICT</v>
      </c>
      <c r="J85" s="22" t="str">
        <f t="shared" si="5"/>
        <v>District</v>
      </c>
    </row>
    <row r="86" spans="1:10" x14ac:dyDescent="0.3">
      <c r="A86" s="20" t="s">
        <v>544</v>
      </c>
      <c r="B86" s="20" t="s">
        <v>150</v>
      </c>
      <c r="C86" s="20" t="s">
        <v>69</v>
      </c>
      <c r="D86" s="20" t="s">
        <v>358</v>
      </c>
      <c r="E86" s="21">
        <f t="shared" si="3"/>
        <v>82</v>
      </c>
      <c r="F86" s="21" t="str">
        <f>IFERROR(INDEX($A$2:$A$225,MATCH(ROWS($E$2:E86),$E$2:$E$225,0)),"")</f>
        <v>JEMEZ VALLEY PUBLIC SCHOOLS</v>
      </c>
      <c r="G86" s="22">
        <f>IF(ISERROR(SEARCH('901B-10'!$D$10,$F86)),0,1)</f>
        <v>1</v>
      </c>
      <c r="H86" s="22">
        <f>IF($G86=0,"",COUNTIF($G$2:G86,1))</f>
        <v>85</v>
      </c>
      <c r="I86" s="22" t="str">
        <f t="shared" si="4"/>
        <v>JEMEZ VALLEY PUBLIC SCHOOLS</v>
      </c>
      <c r="J86" s="22" t="str">
        <f t="shared" si="5"/>
        <v>District</v>
      </c>
    </row>
    <row r="87" spans="1:10" x14ac:dyDescent="0.3">
      <c r="A87" s="20" t="s">
        <v>545</v>
      </c>
      <c r="B87" s="20" t="s">
        <v>152</v>
      </c>
      <c r="C87" s="20" t="s">
        <v>69</v>
      </c>
      <c r="D87" s="20" t="s">
        <v>359</v>
      </c>
      <c r="E87" s="21">
        <f t="shared" si="3"/>
        <v>84</v>
      </c>
      <c r="F87" s="21" t="str">
        <f>IFERROR(INDEX($A$2:$A$225,MATCH(ROWS($E$2:E87),$E$2:$E$225,0)),"")</f>
        <v>LA ACADEMIA DE ESPERANZA</v>
      </c>
      <c r="G87" s="22">
        <f>IF(ISERROR(SEARCH('901B-10'!$D$10,$F87)),0,1)</f>
        <v>1</v>
      </c>
      <c r="H87" s="22">
        <f>IF($G87=0,"",COUNTIF($G$2:G87,1))</f>
        <v>86</v>
      </c>
      <c r="I87" s="22" t="str">
        <f t="shared" si="4"/>
        <v>LA ACADEMIA DE ESPERANZA</v>
      </c>
      <c r="J87" s="22" t="str">
        <f t="shared" si="5"/>
        <v>District</v>
      </c>
    </row>
    <row r="88" spans="1:10" x14ac:dyDescent="0.3">
      <c r="A88" s="20" t="s">
        <v>546</v>
      </c>
      <c r="B88" s="20" t="s">
        <v>153</v>
      </c>
      <c r="C88" s="20" t="s">
        <v>69</v>
      </c>
      <c r="D88" s="20" t="s">
        <v>360</v>
      </c>
      <c r="E88" s="21">
        <f t="shared" si="3"/>
        <v>85</v>
      </c>
      <c r="F88" s="21" t="str">
        <f>IFERROR(INDEX($A$2:$A$225,MATCH(ROWS($E$2:E88),$E$2:$E$225,0)),"")</f>
        <v>LA ACADEMIA DOLORES HUERTA</v>
      </c>
      <c r="G88" s="22">
        <f>IF(ISERROR(SEARCH('901B-10'!$D$10,$F88)),0,1)</f>
        <v>1</v>
      </c>
      <c r="H88" s="22">
        <f>IF($G88=0,"",COUNTIF($G$2:G88,1))</f>
        <v>87</v>
      </c>
      <c r="I88" s="22" t="str">
        <f t="shared" si="4"/>
        <v>LA ACADEMIA DOLORES HUERTA</v>
      </c>
      <c r="J88" s="22" t="str">
        <f t="shared" si="5"/>
        <v>District</v>
      </c>
    </row>
    <row r="89" spans="1:10" x14ac:dyDescent="0.3">
      <c r="A89" s="20" t="s">
        <v>547</v>
      </c>
      <c r="B89" s="20" t="s">
        <v>218</v>
      </c>
      <c r="C89" s="20" t="s">
        <v>60</v>
      </c>
      <c r="D89" s="20" t="s">
        <v>361</v>
      </c>
      <c r="E89" s="21">
        <f t="shared" si="3"/>
        <v>146</v>
      </c>
      <c r="F89" s="21" t="str">
        <f>IFERROR(INDEX($A$2:$A$225,MATCH(ROWS($E$2:E89),$E$2:$E$225,0)),"")</f>
        <v>LA TIERRA MONTESSORI SCHOOL OF THE ARTS AND SCIENCES</v>
      </c>
      <c r="G89" s="22">
        <f>IF(ISERROR(SEARCH('901B-10'!$D$10,$F89)),0,1)</f>
        <v>1</v>
      </c>
      <c r="H89" s="22">
        <f>IF($G89=0,"",COUNTIF($G$2:G89,1))</f>
        <v>88</v>
      </c>
      <c r="I89" s="22" t="str">
        <f t="shared" si="4"/>
        <v>LA TIERRA MONTESSORI SCHOOL OF THE ARTS AND SCIENCES</v>
      </c>
      <c r="J89" s="22" t="str">
        <f t="shared" si="5"/>
        <v>Local Charter</v>
      </c>
    </row>
    <row r="90" spans="1:10" x14ac:dyDescent="0.3">
      <c r="A90" s="20"/>
      <c r="B90" s="20"/>
      <c r="C90" s="20"/>
      <c r="D90" s="20" t="s">
        <v>313</v>
      </c>
      <c r="E90" s="21">
        <f t="shared" si="3"/>
        <v>0</v>
      </c>
      <c r="F90" s="21" t="str">
        <f>IFERROR(INDEX($A$2:$A$225,MATCH(ROWS($E$2:E90),$E$2:$E$225,0)),"")</f>
        <v>LAKE ARTHUR MUNICIPAL SCHOOLS</v>
      </c>
      <c r="G90" s="22">
        <f>IF(ISERROR(SEARCH('901B-10'!$D$10,$F90)),0,1)</f>
        <v>1</v>
      </c>
      <c r="H90" s="22">
        <f>IF($G90=0,"",COUNTIF($G$2:G90,1))</f>
        <v>89</v>
      </c>
      <c r="I90" s="22" t="str">
        <f t="shared" si="4"/>
        <v>LAKE ARTHUR MUNICIPAL SCHOOLS</v>
      </c>
      <c r="J90" s="22" t="str">
        <f t="shared" si="5"/>
        <v/>
      </c>
    </row>
    <row r="91" spans="1:10" x14ac:dyDescent="0.3">
      <c r="A91" s="20" t="s">
        <v>548</v>
      </c>
      <c r="B91" s="20" t="s">
        <v>158</v>
      </c>
      <c r="C91" s="20" t="s">
        <v>69</v>
      </c>
      <c r="D91" s="20" t="s">
        <v>362</v>
      </c>
      <c r="E91" s="21">
        <f t="shared" si="3"/>
        <v>89</v>
      </c>
      <c r="F91" s="21" t="str">
        <f>IFERROR(INDEX($A$2:$A$225,MATCH(ROWS($E$2:E91),$E$2:$E$225,0)),"")</f>
        <v>LAS CRUCES SCHOOL DISTRICT</v>
      </c>
      <c r="G91" s="22">
        <f>IF(ISERROR(SEARCH('901B-10'!$D$10,$F91)),0,1)</f>
        <v>1</v>
      </c>
      <c r="H91" s="22">
        <f>IF($G91=0,"",COUNTIF($G$2:G91,1))</f>
        <v>90</v>
      </c>
      <c r="I91" s="22" t="str">
        <f t="shared" si="4"/>
        <v>LAS CRUCES SCHOOL DISTRICT</v>
      </c>
      <c r="J91" s="22" t="str">
        <f t="shared" si="5"/>
        <v>District</v>
      </c>
    </row>
    <row r="92" spans="1:10" x14ac:dyDescent="0.3">
      <c r="A92" s="20" t="s">
        <v>549</v>
      </c>
      <c r="B92" s="20" t="s">
        <v>159</v>
      </c>
      <c r="C92" s="20" t="s">
        <v>69</v>
      </c>
      <c r="D92" s="20" t="s">
        <v>363</v>
      </c>
      <c r="E92" s="21">
        <f t="shared" si="3"/>
        <v>90</v>
      </c>
      <c r="F92" s="21" t="str">
        <f>IFERROR(INDEX($A$2:$A$225,MATCH(ROWS($E$2:E92),$E$2:$E$225,0)),"")</f>
        <v>LAS MONTANAS CHARTER HS</v>
      </c>
      <c r="G92" s="22">
        <f>IF(ISERROR(SEARCH('901B-10'!$D$10,$F92)),0,1)</f>
        <v>1</v>
      </c>
      <c r="H92" s="22">
        <f>IF($G92=0,"",COUNTIF($G$2:G92,1))</f>
        <v>91</v>
      </c>
      <c r="I92" s="22" t="str">
        <f t="shared" si="4"/>
        <v>LAS MONTANAS CHARTER HS</v>
      </c>
      <c r="J92" s="22" t="str">
        <f t="shared" si="5"/>
        <v>District</v>
      </c>
    </row>
    <row r="93" spans="1:10" x14ac:dyDescent="0.3">
      <c r="A93" s="20" t="s">
        <v>550</v>
      </c>
      <c r="B93" s="20" t="s">
        <v>161</v>
      </c>
      <c r="C93" s="20" t="s">
        <v>69</v>
      </c>
      <c r="D93" s="20" t="s">
        <v>364</v>
      </c>
      <c r="E93" s="21">
        <f t="shared" si="3"/>
        <v>92</v>
      </c>
      <c r="F93" s="21" t="str">
        <f>IFERROR(INDEX($A$2:$A$225,MATCH(ROWS($E$2:E93),$E$2:$E$225,0)),"")</f>
        <v>LAS VEGAS CITY SCHOOLS</v>
      </c>
      <c r="G93" s="22">
        <f>IF(ISERROR(SEARCH('901B-10'!$D$10,$F93)),0,1)</f>
        <v>1</v>
      </c>
      <c r="H93" s="22">
        <f>IF($G93=0,"",COUNTIF($G$2:G93,1))</f>
        <v>92</v>
      </c>
      <c r="I93" s="22" t="str">
        <f t="shared" si="4"/>
        <v>LAS VEGAS CITY SCHOOLS</v>
      </c>
      <c r="J93" s="22" t="str">
        <f t="shared" si="5"/>
        <v>District</v>
      </c>
    </row>
    <row r="94" spans="1:10" x14ac:dyDescent="0.3">
      <c r="A94" s="20" t="s">
        <v>551</v>
      </c>
      <c r="B94" s="20" t="s">
        <v>162</v>
      </c>
      <c r="C94" s="20" t="s">
        <v>69</v>
      </c>
      <c r="D94" s="20" t="s">
        <v>365</v>
      </c>
      <c r="E94" s="21">
        <f t="shared" si="3"/>
        <v>93</v>
      </c>
      <c r="F94" s="21" t="str">
        <f>IFERROR(INDEX($A$2:$A$225,MATCH(ROWS($E$2:E94),$E$2:$E$225,0)),"")</f>
        <v>LOGAN MUNICIPAL SCHOOLS</v>
      </c>
      <c r="G94" s="22">
        <f>IF(ISERROR(SEARCH('901B-10'!$D$10,$F94)),0,1)</f>
        <v>1</v>
      </c>
      <c r="H94" s="22">
        <f>IF($G94=0,"",COUNTIF($G$2:G94,1))</f>
        <v>93</v>
      </c>
      <c r="I94" s="22" t="str">
        <f t="shared" si="4"/>
        <v>LOGAN MUNICIPAL SCHOOLS</v>
      </c>
      <c r="J94" s="22" t="str">
        <f t="shared" si="5"/>
        <v>District</v>
      </c>
    </row>
    <row r="95" spans="1:10" x14ac:dyDescent="0.3">
      <c r="A95" s="20" t="s">
        <v>552</v>
      </c>
      <c r="B95" s="20" t="s">
        <v>163</v>
      </c>
      <c r="C95" s="20" t="s">
        <v>69</v>
      </c>
      <c r="D95" s="20" t="s">
        <v>366</v>
      </c>
      <c r="E95" s="21">
        <f t="shared" si="3"/>
        <v>94</v>
      </c>
      <c r="F95" s="21" t="str">
        <f>IFERROR(INDEX($A$2:$A$225,MATCH(ROWS($E$2:E95),$E$2:$E$225,0)),"")</f>
        <v>LORDSBURG MUNICIPAL SCHOOLS</v>
      </c>
      <c r="G95" s="22">
        <f>IF(ISERROR(SEARCH('901B-10'!$D$10,$F95)),0,1)</f>
        <v>1</v>
      </c>
      <c r="H95" s="22">
        <f>IF($G95=0,"",COUNTIF($G$2:G95,1))</f>
        <v>94</v>
      </c>
      <c r="I95" s="22" t="str">
        <f t="shared" si="4"/>
        <v>LORDSBURG MUNICIPAL SCHOOLS</v>
      </c>
      <c r="J95" s="22" t="str">
        <f t="shared" si="5"/>
        <v>District</v>
      </c>
    </row>
    <row r="96" spans="1:10" x14ac:dyDescent="0.3">
      <c r="A96" s="20" t="s">
        <v>553</v>
      </c>
      <c r="B96" s="20" t="s">
        <v>164</v>
      </c>
      <c r="C96" s="20" t="s">
        <v>69</v>
      </c>
      <c r="D96" s="20" t="s">
        <v>165</v>
      </c>
      <c r="E96" s="21">
        <f t="shared" si="3"/>
        <v>95</v>
      </c>
      <c r="F96" s="21" t="str">
        <f>IFERROR(INDEX($A$2:$A$225,MATCH(ROWS($E$2:E96),$E$2:$E$225,0)),"")</f>
        <v>LOS ALAMOS PUBLIC SCHOOLS</v>
      </c>
      <c r="G96" s="22">
        <f>IF(ISERROR(SEARCH('901B-10'!$D$10,$F96)),0,1)</f>
        <v>1</v>
      </c>
      <c r="H96" s="22">
        <f>IF($G96=0,"",COUNTIF($G$2:G96,1))</f>
        <v>95</v>
      </c>
      <c r="I96" s="22" t="str">
        <f t="shared" si="4"/>
        <v>LOS ALAMOS PUBLIC SCHOOLS</v>
      </c>
      <c r="J96" s="22" t="str">
        <f t="shared" si="5"/>
        <v>District</v>
      </c>
    </row>
    <row r="97" spans="1:10" x14ac:dyDescent="0.3">
      <c r="A97" s="20" t="s">
        <v>554</v>
      </c>
      <c r="B97" s="20" t="s">
        <v>166</v>
      </c>
      <c r="C97" s="20" t="s">
        <v>69</v>
      </c>
      <c r="D97" s="20" t="s">
        <v>367</v>
      </c>
      <c r="E97" s="21">
        <f t="shared" si="3"/>
        <v>96</v>
      </c>
      <c r="F97" s="21" t="str">
        <f>IFERROR(INDEX($A$2:$A$225,MATCH(ROWS($E$2:E97),$E$2:$E$225,0)),"")</f>
        <v>LOS LUNAS CONSOLIDATED SCHOOLS</v>
      </c>
      <c r="G97" s="22">
        <f>IF(ISERROR(SEARCH('901B-10'!$D$10,$F97)),0,1)</f>
        <v>1</v>
      </c>
      <c r="H97" s="22">
        <f>IF($G97=0,"",COUNTIF($G$2:G97,1))</f>
        <v>96</v>
      </c>
      <c r="I97" s="22" t="str">
        <f t="shared" si="4"/>
        <v>LOS LUNAS CONSOLIDATED SCHOOLS</v>
      </c>
      <c r="J97" s="22" t="str">
        <f t="shared" si="5"/>
        <v>District</v>
      </c>
    </row>
    <row r="98" spans="1:10" x14ac:dyDescent="0.3">
      <c r="A98" s="20" t="s">
        <v>555</v>
      </c>
      <c r="B98" s="20" t="s">
        <v>168</v>
      </c>
      <c r="C98" s="20" t="s">
        <v>69</v>
      </c>
      <c r="D98" s="20" t="s">
        <v>368</v>
      </c>
      <c r="E98" s="21">
        <f t="shared" si="3"/>
        <v>98</v>
      </c>
      <c r="F98" s="21" t="str">
        <f>IFERROR(INDEX($A$2:$A$225,MATCH(ROWS($E$2:E98),$E$2:$E$225,0)),"")</f>
        <v>LOS PUENTES CHARTER SCHOOL</v>
      </c>
      <c r="G98" s="22">
        <f>IF(ISERROR(SEARCH('901B-10'!$D$10,$F98)),0,1)</f>
        <v>1</v>
      </c>
      <c r="H98" s="22">
        <f>IF($G98=0,"",COUNTIF($G$2:G98,1))</f>
        <v>97</v>
      </c>
      <c r="I98" s="22" t="str">
        <f t="shared" si="4"/>
        <v>LOS PUENTES CHARTER SCHOOL</v>
      </c>
      <c r="J98" s="22" t="str">
        <f t="shared" si="5"/>
        <v>District</v>
      </c>
    </row>
    <row r="99" spans="1:10" x14ac:dyDescent="0.3">
      <c r="A99" s="20" t="s">
        <v>556</v>
      </c>
      <c r="B99" s="20" t="s">
        <v>169</v>
      </c>
      <c r="C99" s="20" t="s">
        <v>69</v>
      </c>
      <c r="D99" s="20" t="s">
        <v>369</v>
      </c>
      <c r="E99" s="21">
        <f t="shared" si="3"/>
        <v>99</v>
      </c>
      <c r="F99" s="21" t="str">
        <f>IFERROR(INDEX($A$2:$A$225,MATCH(ROWS($E$2:E99),$E$2:$E$225,0)),"")</f>
        <v>LOVING MUNICIPAL SCHOOLS</v>
      </c>
      <c r="G99" s="22">
        <f>IF(ISERROR(SEARCH('901B-10'!$D$10,$F99)),0,1)</f>
        <v>1</v>
      </c>
      <c r="H99" s="22">
        <f>IF($G99=0,"",COUNTIF($G$2:G99,1))</f>
        <v>98</v>
      </c>
      <c r="I99" s="22" t="str">
        <f t="shared" si="4"/>
        <v>LOVING MUNICIPAL SCHOOLS</v>
      </c>
      <c r="J99" s="22" t="str">
        <f t="shared" si="5"/>
        <v>District</v>
      </c>
    </row>
    <row r="100" spans="1:10" x14ac:dyDescent="0.3">
      <c r="A100" s="20" t="s">
        <v>557</v>
      </c>
      <c r="B100" s="20" t="s">
        <v>170</v>
      </c>
      <c r="C100" s="20" t="s">
        <v>69</v>
      </c>
      <c r="D100" s="20" t="s">
        <v>370</v>
      </c>
      <c r="E100" s="21">
        <f t="shared" si="3"/>
        <v>100</v>
      </c>
      <c r="F100" s="21" t="str">
        <f>IFERROR(INDEX($A$2:$A$225,MATCH(ROWS($E$2:E100),$E$2:$E$225,0)),"")</f>
        <v>LOVINGTON MUNICIPAL SCHOOLS</v>
      </c>
      <c r="G100" s="22">
        <f>IF(ISERROR(SEARCH('901B-10'!$D$10,$F100)),0,1)</f>
        <v>1</v>
      </c>
      <c r="H100" s="22">
        <f>IF($G100=0,"",COUNTIF($G$2:G100,1))</f>
        <v>99</v>
      </c>
      <c r="I100" s="22" t="str">
        <f t="shared" si="4"/>
        <v>LOVINGTON MUNICIPAL SCHOOLS</v>
      </c>
      <c r="J100" s="22" t="str">
        <f t="shared" si="5"/>
        <v>District</v>
      </c>
    </row>
    <row r="101" spans="1:10" x14ac:dyDescent="0.3">
      <c r="A101" s="20" t="s">
        <v>558</v>
      </c>
      <c r="B101" s="20" t="s">
        <v>173</v>
      </c>
      <c r="C101" s="20" t="s">
        <v>69</v>
      </c>
      <c r="D101" s="20" t="s">
        <v>371</v>
      </c>
      <c r="E101" s="21">
        <f t="shared" si="3"/>
        <v>103</v>
      </c>
      <c r="F101" s="21" t="str">
        <f>IFERROR(INDEX($A$2:$A$225,MATCH(ROWS($E$2:E101),$E$2:$E$225,0)),"")</f>
        <v>MAGDALENA MUNICIPAL SCHOOLS</v>
      </c>
      <c r="G101" s="22">
        <f>IF(ISERROR(SEARCH('901B-10'!$D$10,$F101)),0,1)</f>
        <v>1</v>
      </c>
      <c r="H101" s="22">
        <f>IF($G101=0,"",COUNTIF($G$2:G101,1))</f>
        <v>100</v>
      </c>
      <c r="I101" s="22" t="str">
        <f t="shared" si="4"/>
        <v>MAGDALENA MUNICIPAL SCHOOLS</v>
      </c>
      <c r="J101" s="22" t="str">
        <f t="shared" si="5"/>
        <v>District</v>
      </c>
    </row>
    <row r="102" spans="1:10" x14ac:dyDescent="0.3">
      <c r="A102" s="20" t="s">
        <v>559</v>
      </c>
      <c r="B102" s="20" t="s">
        <v>176</v>
      </c>
      <c r="C102" s="20" t="s">
        <v>69</v>
      </c>
      <c r="D102" s="20" t="s">
        <v>372</v>
      </c>
      <c r="E102" s="21">
        <f t="shared" si="3"/>
        <v>106</v>
      </c>
      <c r="F102" s="21" t="str">
        <f>IFERROR(INDEX($A$2:$A$225,MATCH(ROWS($E$2:E102),$E$2:$E$225,0)),"")</f>
        <v>MARK ARMIJO ACADEMY</v>
      </c>
      <c r="G102" s="22">
        <f>IF(ISERROR(SEARCH('901B-10'!$D$10,$F102)),0,1)</f>
        <v>1</v>
      </c>
      <c r="H102" s="22">
        <f>IF($G102=0,"",COUNTIF($G$2:G102,1))</f>
        <v>101</v>
      </c>
      <c r="I102" s="22" t="str">
        <f t="shared" si="4"/>
        <v>MARK ARMIJO ACADEMY</v>
      </c>
      <c r="J102" s="22" t="str">
        <f t="shared" si="5"/>
        <v>District</v>
      </c>
    </row>
    <row r="103" spans="1:10" x14ac:dyDescent="0.3">
      <c r="A103" s="20" t="s">
        <v>560</v>
      </c>
      <c r="B103" s="20" t="s">
        <v>177</v>
      </c>
      <c r="C103" s="20" t="s">
        <v>69</v>
      </c>
      <c r="D103" s="20" t="s">
        <v>373</v>
      </c>
      <c r="E103" s="21">
        <f t="shared" si="3"/>
        <v>107</v>
      </c>
      <c r="F103" s="21" t="str">
        <f>IFERROR(INDEX($A$2:$A$225,MATCH(ROWS($E$2:E103),$E$2:$E$225,0)),"")</f>
        <v>MASTERS PROGRAM</v>
      </c>
      <c r="G103" s="22">
        <f>IF(ISERROR(SEARCH('901B-10'!$D$10,$F103)),0,1)</f>
        <v>1</v>
      </c>
      <c r="H103" s="22">
        <f>IF($G103=0,"",COUNTIF($G$2:G103,1))</f>
        <v>102</v>
      </c>
      <c r="I103" s="22" t="str">
        <f t="shared" si="4"/>
        <v>MASTERS PROGRAM</v>
      </c>
      <c r="J103" s="22" t="str">
        <f t="shared" si="5"/>
        <v>District</v>
      </c>
    </row>
    <row r="104" spans="1:10" x14ac:dyDescent="0.3">
      <c r="A104" s="20" t="s">
        <v>561</v>
      </c>
      <c r="B104" s="20" t="s">
        <v>183</v>
      </c>
      <c r="C104" s="20" t="s">
        <v>69</v>
      </c>
      <c r="D104" s="20" t="s">
        <v>184</v>
      </c>
      <c r="E104" s="21">
        <f t="shared" si="3"/>
        <v>113</v>
      </c>
      <c r="F104" s="21" t="str">
        <f>IFERROR(INDEX($A$2:$A$225,MATCH(ROWS($E$2:E104),$E$2:$E$225,0)),"")</f>
        <v>MAXWELL MUNICIPAL SCHOOL</v>
      </c>
      <c r="G104" s="22">
        <f>IF(ISERROR(SEARCH('901B-10'!$D$10,$F104)),0,1)</f>
        <v>1</v>
      </c>
      <c r="H104" s="22">
        <f>IF($G104=0,"",COUNTIF($G$2:G104,1))</f>
        <v>103</v>
      </c>
      <c r="I104" s="22" t="str">
        <f t="shared" si="4"/>
        <v>MAXWELL MUNICIPAL SCHOOL</v>
      </c>
      <c r="J104" s="22" t="str">
        <f t="shared" si="5"/>
        <v>District</v>
      </c>
    </row>
    <row r="105" spans="1:10" x14ac:dyDescent="0.3">
      <c r="A105" s="20" t="s">
        <v>562</v>
      </c>
      <c r="B105" s="20" t="s">
        <v>186</v>
      </c>
      <c r="C105" s="20" t="s">
        <v>69</v>
      </c>
      <c r="D105" s="20" t="s">
        <v>374</v>
      </c>
      <c r="E105" s="21">
        <f t="shared" si="3"/>
        <v>115</v>
      </c>
      <c r="F105" s="21" t="str">
        <f>IFERROR(INDEX($A$2:$A$225,MATCH(ROWS($E$2:E105),$E$2:$E$225,0)),"")</f>
        <v>MCCURDY CHARTER SCHOOL</v>
      </c>
      <c r="G105" s="22">
        <f>IF(ISERROR(SEARCH('901B-10'!$D$10,$F105)),0,1)</f>
        <v>1</v>
      </c>
      <c r="H105" s="22">
        <f>IF($G105=0,"",COUNTIF($G$2:G105,1))</f>
        <v>104</v>
      </c>
      <c r="I105" s="22" t="str">
        <f t="shared" si="4"/>
        <v>MCCURDY CHARTER SCHOOL</v>
      </c>
      <c r="J105" s="22" t="str">
        <f t="shared" si="5"/>
        <v>District</v>
      </c>
    </row>
    <row r="106" spans="1:10" x14ac:dyDescent="0.3">
      <c r="A106" s="20" t="s">
        <v>563</v>
      </c>
      <c r="B106" s="20" t="s">
        <v>188</v>
      </c>
      <c r="C106" s="20" t="s">
        <v>69</v>
      </c>
      <c r="D106" s="20" t="s">
        <v>375</v>
      </c>
      <c r="E106" s="21">
        <f t="shared" si="3"/>
        <v>117</v>
      </c>
      <c r="F106" s="21" t="str">
        <f>IFERROR(INDEX($A$2:$A$225,MATCH(ROWS($E$2:E106),$E$2:$E$225,0)),"")</f>
        <v>MEDIA ARTS COLLABORATIVE CHARTER</v>
      </c>
      <c r="G106" s="22">
        <f>IF(ISERROR(SEARCH('901B-10'!$D$10,$F106)),0,1)</f>
        <v>1</v>
      </c>
      <c r="H106" s="22">
        <f>IF($G106=0,"",COUNTIF($G$2:G106,1))</f>
        <v>105</v>
      </c>
      <c r="I106" s="22" t="str">
        <f t="shared" si="4"/>
        <v>MEDIA ARTS COLLABORATIVE CHARTER</v>
      </c>
      <c r="J106" s="22" t="str">
        <f t="shared" si="5"/>
        <v>District</v>
      </c>
    </row>
    <row r="107" spans="1:10" x14ac:dyDescent="0.3">
      <c r="A107" s="20" t="s">
        <v>564</v>
      </c>
      <c r="B107" s="20" t="s">
        <v>190</v>
      </c>
      <c r="C107" s="20" t="s">
        <v>69</v>
      </c>
      <c r="D107" s="20" t="s">
        <v>376</v>
      </c>
      <c r="E107" s="21">
        <f t="shared" si="3"/>
        <v>119</v>
      </c>
      <c r="F107" s="21" t="str">
        <f>IFERROR(INDEX($A$2:$A$225,MATCH(ROWS($E$2:E107),$E$2:$E$225,0)),"")</f>
        <v>MELROSE MUNICIPAL SCHOOLS</v>
      </c>
      <c r="G107" s="22">
        <f>IF(ISERROR(SEARCH('901B-10'!$D$10,$F107)),0,1)</f>
        <v>1</v>
      </c>
      <c r="H107" s="22">
        <f>IF($G107=0,"",COUNTIF($G$2:G107,1))</f>
        <v>106</v>
      </c>
      <c r="I107" s="22" t="str">
        <f t="shared" si="4"/>
        <v>MELROSE MUNICIPAL SCHOOLS</v>
      </c>
      <c r="J107" s="22" t="str">
        <f t="shared" si="5"/>
        <v>District</v>
      </c>
    </row>
    <row r="108" spans="1:10" x14ac:dyDescent="0.3">
      <c r="A108" s="20" t="s">
        <v>565</v>
      </c>
      <c r="B108" s="20" t="s">
        <v>201</v>
      </c>
      <c r="C108" s="20" t="s">
        <v>69</v>
      </c>
      <c r="D108" s="20" t="s">
        <v>377</v>
      </c>
      <c r="E108" s="21">
        <f t="shared" si="3"/>
        <v>127</v>
      </c>
      <c r="F108" s="21" t="str">
        <f>IFERROR(INDEX($A$2:$A$225,MATCH(ROWS($E$2:E108),$E$2:$E$225,0)),"")</f>
        <v>MESA VISTA CONSOLIDATED SCHOOLS</v>
      </c>
      <c r="G108" s="22">
        <f>IF(ISERROR(SEARCH('901B-10'!$D$10,$F108)),0,1)</f>
        <v>1</v>
      </c>
      <c r="H108" s="22">
        <f>IF($G108=0,"",COUNTIF($G$2:G108,1))</f>
        <v>107</v>
      </c>
      <c r="I108" s="22" t="str">
        <f t="shared" si="4"/>
        <v>MESA VISTA CONSOLIDATED SCHOOLS</v>
      </c>
      <c r="J108" s="22" t="str">
        <f t="shared" si="5"/>
        <v>District</v>
      </c>
    </row>
    <row r="109" spans="1:10" x14ac:dyDescent="0.3">
      <c r="A109" s="20" t="s">
        <v>566</v>
      </c>
      <c r="B109" s="20" t="s">
        <v>202</v>
      </c>
      <c r="C109" s="20" t="s">
        <v>69</v>
      </c>
      <c r="D109" s="20" t="s">
        <v>378</v>
      </c>
      <c r="E109" s="21">
        <f t="shared" si="3"/>
        <v>128</v>
      </c>
      <c r="F109" s="21" t="str">
        <f>IFERROR(INDEX($A$2:$A$225,MATCH(ROWS($E$2:E109),$E$2:$E$225,0)),"")</f>
        <v>MIDDLE COLLEGE HIGH SCHOOL</v>
      </c>
      <c r="G109" s="22">
        <f>IF(ISERROR(SEARCH('901B-10'!$D$10,$F109)),0,1)</f>
        <v>1</v>
      </c>
      <c r="H109" s="22">
        <f>IF($G109=0,"",COUNTIF($G$2:G109,1))</f>
        <v>108</v>
      </c>
      <c r="I109" s="22" t="str">
        <f t="shared" si="4"/>
        <v>MIDDLE COLLEGE HIGH SCHOOL</v>
      </c>
      <c r="J109" s="22" t="str">
        <f t="shared" si="5"/>
        <v>District</v>
      </c>
    </row>
    <row r="110" spans="1:10" x14ac:dyDescent="0.3">
      <c r="A110" s="20" t="s">
        <v>567</v>
      </c>
      <c r="B110" s="20" t="s">
        <v>203</v>
      </c>
      <c r="C110" s="20" t="s">
        <v>69</v>
      </c>
      <c r="D110" s="20" t="s">
        <v>379</v>
      </c>
      <c r="E110" s="21">
        <f t="shared" si="3"/>
        <v>129</v>
      </c>
      <c r="F110" s="21" t="str">
        <f>IFERROR(INDEX($A$2:$A$225,MATCH(ROWS($E$2:E110),$E$2:$E$225,0)),"")</f>
        <v>MISSION ACHIEVEMENT &amp; SUCCESS CHARTER</v>
      </c>
      <c r="G110" s="22">
        <f>IF(ISERROR(SEARCH('901B-10'!$D$10,$F110)),0,1)</f>
        <v>1</v>
      </c>
      <c r="H110" s="22">
        <f>IF($G110=0,"",COUNTIF($G$2:G110,1))</f>
        <v>109</v>
      </c>
      <c r="I110" s="22" t="str">
        <f t="shared" si="4"/>
        <v>MISSION ACHIEVEMENT &amp; SUCCESS CHARTER</v>
      </c>
      <c r="J110" s="22" t="str">
        <f t="shared" si="5"/>
        <v>District</v>
      </c>
    </row>
    <row r="111" spans="1:10" x14ac:dyDescent="0.3">
      <c r="A111" s="20" t="s">
        <v>568</v>
      </c>
      <c r="B111" s="20" t="s">
        <v>204</v>
      </c>
      <c r="C111" s="20" t="s">
        <v>69</v>
      </c>
      <c r="D111" s="20" t="s">
        <v>380</v>
      </c>
      <c r="E111" s="21">
        <f t="shared" si="3"/>
        <v>130</v>
      </c>
      <c r="F111" s="21" t="str">
        <f>IFERROR(INDEX($A$2:$A$225,MATCH(ROWS($E$2:E111),$E$2:$E$225,0)),"")</f>
        <v>MONTE DEL SOL CHARTER SCHOOL</v>
      </c>
      <c r="G111" s="22">
        <f>IF(ISERROR(SEARCH('901B-10'!$D$10,$F111)),0,1)</f>
        <v>1</v>
      </c>
      <c r="H111" s="22">
        <f>IF($G111=0,"",COUNTIF($G$2:G111,1))</f>
        <v>110</v>
      </c>
      <c r="I111" s="22" t="str">
        <f t="shared" si="4"/>
        <v>MONTE DEL SOL CHARTER SCHOOL</v>
      </c>
      <c r="J111" s="22" t="str">
        <f t="shared" si="5"/>
        <v>District</v>
      </c>
    </row>
    <row r="112" spans="1:10" x14ac:dyDescent="0.3">
      <c r="A112" s="20" t="s">
        <v>569</v>
      </c>
      <c r="B112" s="20" t="s">
        <v>205</v>
      </c>
      <c r="C112" s="20" t="s">
        <v>69</v>
      </c>
      <c r="D112" s="20" t="s">
        <v>381</v>
      </c>
      <c r="E112" s="21">
        <f t="shared" si="3"/>
        <v>132</v>
      </c>
      <c r="F112" s="21" t="str">
        <f>IFERROR(INDEX($A$2:$A$225,MATCH(ROWS($E$2:E112),$E$2:$E$225,0)),"")</f>
        <v>MONTESSORI ELEMENTARY SCHOOL</v>
      </c>
      <c r="G112" s="22">
        <f>IF(ISERROR(SEARCH('901B-10'!$D$10,$F112)),0,1)</f>
        <v>1</v>
      </c>
      <c r="H112" s="22">
        <f>IF($G112=0,"",COUNTIF($G$2:G112,1))</f>
        <v>111</v>
      </c>
      <c r="I112" s="22" t="str">
        <f t="shared" si="4"/>
        <v>MONTESSORI ELEMENTARY SCHOOL</v>
      </c>
      <c r="J112" s="22" t="str">
        <f t="shared" si="5"/>
        <v>District</v>
      </c>
    </row>
    <row r="113" spans="1:10" x14ac:dyDescent="0.3">
      <c r="A113" s="20" t="s">
        <v>570</v>
      </c>
      <c r="B113" s="20" t="s">
        <v>206</v>
      </c>
      <c r="C113" s="20" t="s">
        <v>69</v>
      </c>
      <c r="D113" s="20" t="s">
        <v>382</v>
      </c>
      <c r="E113" s="21">
        <f t="shared" si="3"/>
        <v>133</v>
      </c>
      <c r="F113" s="21" t="str">
        <f>IFERROR(INDEX($A$2:$A$225,MATCH(ROWS($E$2:E113),$E$2:$E$225,0)),"")</f>
        <v>MONTESSORI OF THE RIO GRANDE CHARTER</v>
      </c>
      <c r="G113" s="22">
        <f>IF(ISERROR(SEARCH('901B-10'!$D$10,$F113)),0,1)</f>
        <v>1</v>
      </c>
      <c r="H113" s="22">
        <f>IF($G113=0,"",COUNTIF($G$2:G113,1))</f>
        <v>112</v>
      </c>
      <c r="I113" s="22" t="str">
        <f t="shared" si="4"/>
        <v>MONTESSORI OF THE RIO GRANDE CHARTER</v>
      </c>
      <c r="J113" s="22" t="str">
        <f t="shared" si="5"/>
        <v>District</v>
      </c>
    </row>
    <row r="114" spans="1:10" x14ac:dyDescent="0.3">
      <c r="A114" s="20" t="s">
        <v>571</v>
      </c>
      <c r="B114" s="20" t="s">
        <v>208</v>
      </c>
      <c r="C114" s="20" t="s">
        <v>69</v>
      </c>
      <c r="D114" s="20" t="s">
        <v>383</v>
      </c>
      <c r="E114" s="21">
        <f t="shared" si="3"/>
        <v>135</v>
      </c>
      <c r="F114" s="21" t="str">
        <f>IFERROR(INDEX($A$2:$A$225,MATCH(ROWS($E$2:E114),$E$2:$E$225,0)),"")</f>
        <v>MORA INDEPENDENT SCHOOLS</v>
      </c>
      <c r="G114" s="22">
        <f>IF(ISERROR(SEARCH('901B-10'!$D$10,$F114)),0,1)</f>
        <v>1</v>
      </c>
      <c r="H114" s="22">
        <f>IF($G114=0,"",COUNTIF($G$2:G114,1))</f>
        <v>113</v>
      </c>
      <c r="I114" s="22" t="str">
        <f t="shared" si="4"/>
        <v>MORA INDEPENDENT SCHOOLS</v>
      </c>
      <c r="J114" s="22" t="str">
        <f t="shared" si="5"/>
        <v>District</v>
      </c>
    </row>
    <row r="115" spans="1:10" x14ac:dyDescent="0.3">
      <c r="A115" s="20" t="s">
        <v>572</v>
      </c>
      <c r="B115" s="20" t="s">
        <v>210</v>
      </c>
      <c r="C115" s="20" t="s">
        <v>69</v>
      </c>
      <c r="D115" s="20" t="s">
        <v>384</v>
      </c>
      <c r="E115" s="21">
        <f t="shared" si="3"/>
        <v>137</v>
      </c>
      <c r="F115" s="21" t="str">
        <f>IFERROR(INDEX($A$2:$A$225,MATCH(ROWS($E$2:E115),$E$2:$E$225,0)),"")</f>
        <v>MORENO VALLEY HIGH SCHOOL</v>
      </c>
      <c r="G115" s="22">
        <f>IF(ISERROR(SEARCH('901B-10'!$D$10,$F115)),0,1)</f>
        <v>1</v>
      </c>
      <c r="H115" s="22">
        <f>IF($G115=0,"",COUNTIF($G$2:G115,1))</f>
        <v>114</v>
      </c>
      <c r="I115" s="22" t="str">
        <f t="shared" si="4"/>
        <v>MORENO VALLEY HIGH SCHOOL</v>
      </c>
      <c r="J115" s="22" t="str">
        <f t="shared" si="5"/>
        <v>District</v>
      </c>
    </row>
    <row r="116" spans="1:10" x14ac:dyDescent="0.3">
      <c r="A116" s="20" t="s">
        <v>573</v>
      </c>
      <c r="B116" s="20" t="s">
        <v>212</v>
      </c>
      <c r="C116" s="20" t="s">
        <v>69</v>
      </c>
      <c r="D116" s="20" t="s">
        <v>385</v>
      </c>
      <c r="E116" s="21">
        <f t="shared" si="3"/>
        <v>140</v>
      </c>
      <c r="F116" s="21" t="str">
        <f>IFERROR(INDEX($A$2:$A$225,MATCH(ROWS($E$2:E116),$E$2:$E$225,0)),"")</f>
        <v>MORIARTY PUBLIC SCHOOLS</v>
      </c>
      <c r="G116" s="22">
        <f>IF(ISERROR(SEARCH('901B-10'!$D$10,$F116)),0,1)</f>
        <v>1</v>
      </c>
      <c r="H116" s="22">
        <f>IF($G116=0,"",COUNTIF($G$2:G116,1))</f>
        <v>115</v>
      </c>
      <c r="I116" s="22" t="str">
        <f t="shared" si="4"/>
        <v>MORIARTY PUBLIC SCHOOLS</v>
      </c>
      <c r="J116" s="22" t="str">
        <f t="shared" si="5"/>
        <v>District</v>
      </c>
    </row>
    <row r="117" spans="1:10" x14ac:dyDescent="0.3">
      <c r="A117" s="20" t="s">
        <v>574</v>
      </c>
      <c r="B117" s="20" t="s">
        <v>215</v>
      </c>
      <c r="C117" s="20" t="s">
        <v>69</v>
      </c>
      <c r="D117" s="20" t="s">
        <v>386</v>
      </c>
      <c r="E117" s="21">
        <f t="shared" si="3"/>
        <v>143</v>
      </c>
      <c r="F117" s="21" t="str">
        <f>IFERROR(INDEX($A$2:$A$225,MATCH(ROWS($E$2:E117),$E$2:$E$225,0)),"")</f>
        <v>MOSAIC ACADEMY</v>
      </c>
      <c r="G117" s="22">
        <f>IF(ISERROR(SEARCH('901B-10'!$D$10,$F117)),0,1)</f>
        <v>1</v>
      </c>
      <c r="H117" s="22">
        <f>IF($G117=0,"",COUNTIF($G$2:G117,1))</f>
        <v>116</v>
      </c>
      <c r="I117" s="22" t="str">
        <f t="shared" si="4"/>
        <v>MOSAIC ACADEMY</v>
      </c>
      <c r="J117" s="22" t="str">
        <f t="shared" si="5"/>
        <v>District</v>
      </c>
    </row>
    <row r="118" spans="1:10" x14ac:dyDescent="0.3">
      <c r="A118" s="20" t="s">
        <v>575</v>
      </c>
      <c r="B118" s="20" t="s">
        <v>224</v>
      </c>
      <c r="C118" s="20" t="s">
        <v>60</v>
      </c>
      <c r="D118" s="20" t="s">
        <v>387</v>
      </c>
      <c r="E118" s="21">
        <f t="shared" si="3"/>
        <v>152</v>
      </c>
      <c r="F118" s="21" t="str">
        <f>IFERROR(INDEX($A$2:$A$225,MATCH(ROWS($E$2:E118),$E$2:$E$225,0)),"")</f>
        <v>MOSQUERO MUNICIPAL SCHOOLS</v>
      </c>
      <c r="G118" s="22">
        <f>IF(ISERROR(SEARCH('901B-10'!$D$10,$F118)),0,1)</f>
        <v>1</v>
      </c>
      <c r="H118" s="22">
        <f>IF($G118=0,"",COUNTIF($G$2:G118,1))</f>
        <v>117</v>
      </c>
      <c r="I118" s="22" t="str">
        <f t="shared" si="4"/>
        <v>MOSQUERO MUNICIPAL SCHOOLS</v>
      </c>
      <c r="J118" s="22" t="str">
        <f t="shared" si="5"/>
        <v>Local Charter</v>
      </c>
    </row>
    <row r="119" spans="1:10" x14ac:dyDescent="0.3">
      <c r="A119" s="20"/>
      <c r="B119" s="20"/>
      <c r="C119" s="20"/>
      <c r="D119" s="20" t="s">
        <v>313</v>
      </c>
      <c r="E119" s="21">
        <f t="shared" si="3"/>
        <v>0</v>
      </c>
      <c r="F119" s="21" t="str">
        <f>IFERROR(INDEX($A$2:$A$225,MATCH(ROWS($E$2:E119),$E$2:$E$225,0)),"")</f>
        <v>MOUNTAIN MAHOGANY COMMUNITY SCHOOL</v>
      </c>
      <c r="G119" s="22">
        <f>IF(ISERROR(SEARCH('901B-10'!$D$10,$F119)),0,1)</f>
        <v>1</v>
      </c>
      <c r="H119" s="22">
        <f>IF($G119=0,"",COUNTIF($G$2:G119,1))</f>
        <v>118</v>
      </c>
      <c r="I119" s="22" t="str">
        <f t="shared" si="4"/>
        <v>MOUNTAIN MAHOGANY COMMUNITY SCHOOL</v>
      </c>
      <c r="J119" s="22" t="str">
        <f t="shared" si="5"/>
        <v/>
      </c>
    </row>
    <row r="120" spans="1:10" x14ac:dyDescent="0.3">
      <c r="A120" s="20" t="s">
        <v>576</v>
      </c>
      <c r="B120" s="20" t="s">
        <v>216</v>
      </c>
      <c r="C120" s="20" t="s">
        <v>69</v>
      </c>
      <c r="D120" s="20" t="s">
        <v>388</v>
      </c>
      <c r="E120" s="21">
        <f t="shared" si="3"/>
        <v>144</v>
      </c>
      <c r="F120" s="21" t="str">
        <f>IFERROR(INDEX($A$2:$A$225,MATCH(ROWS($E$2:E120),$E$2:$E$225,0)),"")</f>
        <v>MOUNTAINAIR PUBLIC SCHOOLS</v>
      </c>
      <c r="G120" s="22">
        <f>IF(ISERROR(SEARCH('901B-10'!$D$10,$F120)),0,1)</f>
        <v>1</v>
      </c>
      <c r="H120" s="22">
        <f>IF($G120=0,"",COUNTIF($G$2:G120,1))</f>
        <v>119</v>
      </c>
      <c r="I120" s="22" t="str">
        <f t="shared" si="4"/>
        <v>MOUNTAINAIR PUBLIC SCHOOLS</v>
      </c>
      <c r="J120" s="22" t="str">
        <f t="shared" si="5"/>
        <v>District</v>
      </c>
    </row>
    <row r="121" spans="1:10" x14ac:dyDescent="0.3">
      <c r="A121" s="20" t="s">
        <v>577</v>
      </c>
      <c r="B121" s="20" t="s">
        <v>217</v>
      </c>
      <c r="C121" s="20" t="s">
        <v>69</v>
      </c>
      <c r="D121" s="20" t="s">
        <v>389</v>
      </c>
      <c r="E121" s="21">
        <f t="shared" si="3"/>
        <v>145</v>
      </c>
      <c r="F121" s="21" t="str">
        <f>IFERROR(INDEX($A$2:$A$225,MATCH(ROWS($E$2:E121),$E$2:$E$225,0)),"")</f>
        <v>NATIVE AMERICAN COMMUNITY ACADEMY</v>
      </c>
      <c r="G121" s="22">
        <f>IF(ISERROR(SEARCH('901B-10'!$D$10,$F121)),0,1)</f>
        <v>1</v>
      </c>
      <c r="H121" s="22">
        <f>IF($G121=0,"",COUNTIF($G$2:G121,1))</f>
        <v>120</v>
      </c>
      <c r="I121" s="22" t="str">
        <f t="shared" si="4"/>
        <v>NATIVE AMERICAN COMMUNITY ACADEMY</v>
      </c>
      <c r="J121" s="22" t="str">
        <f t="shared" si="5"/>
        <v>District</v>
      </c>
    </row>
    <row r="122" spans="1:10" x14ac:dyDescent="0.3">
      <c r="A122" s="20" t="s">
        <v>578</v>
      </c>
      <c r="B122" s="20" t="s">
        <v>219</v>
      </c>
      <c r="C122" s="20" t="s">
        <v>69</v>
      </c>
      <c r="D122" s="20" t="s">
        <v>390</v>
      </c>
      <c r="E122" s="21">
        <f t="shared" si="3"/>
        <v>147</v>
      </c>
      <c r="F122" s="21" t="str">
        <f>IFERROR(INDEX($A$2:$A$225,MATCH(ROWS($E$2:E122),$E$2:$E$225,0)),"")</f>
        <v>NEW AMERICA SCHOOL LAS CRUCES</v>
      </c>
      <c r="G122" s="22">
        <f>IF(ISERROR(SEARCH('901B-10'!$D$10,$F122)),0,1)</f>
        <v>1</v>
      </c>
      <c r="H122" s="22">
        <f>IF($G122=0,"",COUNTIF($G$2:G122,1))</f>
        <v>121</v>
      </c>
      <c r="I122" s="22" t="str">
        <f t="shared" si="4"/>
        <v>NEW AMERICA SCHOOL LAS CRUCES</v>
      </c>
      <c r="J122" s="22" t="str">
        <f t="shared" si="5"/>
        <v>District</v>
      </c>
    </row>
    <row r="123" spans="1:10" x14ac:dyDescent="0.3">
      <c r="A123" s="20" t="s">
        <v>579</v>
      </c>
      <c r="B123" s="20" t="s">
        <v>221</v>
      </c>
      <c r="C123" s="20" t="s">
        <v>69</v>
      </c>
      <c r="D123" s="20" t="s">
        <v>61</v>
      </c>
      <c r="E123" s="21">
        <f t="shared" si="3"/>
        <v>149</v>
      </c>
      <c r="F123" s="21" t="str">
        <f>IFERROR(INDEX($A$2:$A$225,MATCH(ROWS($E$2:E123),$E$2:$E$225,0)),"")</f>
        <v>NEW MEXICO CONNECTIONS ACADEMY</v>
      </c>
      <c r="G123" s="22">
        <f>IF(ISERROR(SEARCH('901B-10'!$D$10,$F123)),0,1)</f>
        <v>1</v>
      </c>
      <c r="H123" s="22">
        <f>IF($G123=0,"",COUNTIF($G$2:G123,1))</f>
        <v>122</v>
      </c>
      <c r="I123" s="22" t="str">
        <f t="shared" si="4"/>
        <v>NEW MEXICO CONNECTIONS ACADEMY</v>
      </c>
      <c r="J123" s="22" t="str">
        <f t="shared" si="5"/>
        <v>District</v>
      </c>
    </row>
    <row r="124" spans="1:10" x14ac:dyDescent="0.3">
      <c r="A124" s="20" t="s">
        <v>58</v>
      </c>
      <c r="B124" s="20" t="s">
        <v>59</v>
      </c>
      <c r="C124" s="20" t="s">
        <v>60</v>
      </c>
      <c r="D124" s="20" t="s">
        <v>391</v>
      </c>
      <c r="E124" s="21">
        <f t="shared" si="3"/>
        <v>3</v>
      </c>
      <c r="F124" s="21" t="str">
        <f>IFERROR(INDEX($A$2:$A$225,MATCH(ROWS($E$2:E124),$E$2:$E$225,0)),"")</f>
        <v>NEW MEXICO SCHOOL FOR THE ARTS</v>
      </c>
      <c r="G124" s="22">
        <f>IF(ISERROR(SEARCH('901B-10'!$D$10,$F124)),0,1)</f>
        <v>1</v>
      </c>
      <c r="H124" s="22">
        <f>IF($G124=0,"",COUNTIF($G$2:G124,1))</f>
        <v>123</v>
      </c>
      <c r="I124" s="22" t="str">
        <f t="shared" si="4"/>
        <v>NEW MEXICO SCHOOL FOR THE ARTS</v>
      </c>
      <c r="J124" s="22" t="str">
        <f t="shared" si="5"/>
        <v>Local Charter</v>
      </c>
    </row>
    <row r="125" spans="1:10" x14ac:dyDescent="0.3">
      <c r="A125" s="20"/>
      <c r="B125" s="20"/>
      <c r="C125" s="20"/>
      <c r="D125" s="20" t="s">
        <v>313</v>
      </c>
      <c r="E125" s="21">
        <f t="shared" si="3"/>
        <v>0</v>
      </c>
      <c r="F125" s="21" t="str">
        <f>IFERROR(INDEX($A$2:$A$225,MATCH(ROWS($E$2:E125),$E$2:$E$225,0)),"")</f>
        <v>NM INTERNATIONAL SCHOOL</v>
      </c>
      <c r="G125" s="22">
        <f>IF(ISERROR(SEARCH('901B-10'!$D$10,$F125)),0,1)</f>
        <v>1</v>
      </c>
      <c r="H125" s="22">
        <f>IF($G125=0,"",COUNTIF($G$2:G125,1))</f>
        <v>124</v>
      </c>
      <c r="I125" s="22" t="str">
        <f t="shared" si="4"/>
        <v>NM INTERNATIONAL SCHOOL</v>
      </c>
      <c r="J125" s="22" t="str">
        <f t="shared" si="5"/>
        <v/>
      </c>
    </row>
    <row r="126" spans="1:10" x14ac:dyDescent="0.3">
      <c r="A126" s="20" t="s">
        <v>580</v>
      </c>
      <c r="B126" s="20" t="s">
        <v>222</v>
      </c>
      <c r="C126" s="20" t="s">
        <v>69</v>
      </c>
      <c r="D126" s="20" t="s">
        <v>392</v>
      </c>
      <c r="E126" s="21">
        <f t="shared" si="3"/>
        <v>150</v>
      </c>
      <c r="F126" s="21" t="str">
        <f>IFERROR(INDEX($A$2:$A$225,MATCH(ROWS($E$2:E126),$E$2:$E$225,0)),"")</f>
        <v>NORTH VALLEY ACADEMY</v>
      </c>
      <c r="G126" s="22">
        <f>IF(ISERROR(SEARCH('901B-10'!$D$10,$F126)),0,1)</f>
        <v>1</v>
      </c>
      <c r="H126" s="22">
        <f>IF($G126=0,"",COUNTIF($G$2:G126,1))</f>
        <v>125</v>
      </c>
      <c r="I126" s="22" t="str">
        <f t="shared" si="4"/>
        <v>NORTH VALLEY ACADEMY</v>
      </c>
      <c r="J126" s="22" t="str">
        <f t="shared" si="5"/>
        <v>District</v>
      </c>
    </row>
    <row r="127" spans="1:10" x14ac:dyDescent="0.3">
      <c r="A127" s="20" t="s">
        <v>581</v>
      </c>
      <c r="B127" s="20" t="s">
        <v>227</v>
      </c>
      <c r="C127" s="20" t="s">
        <v>69</v>
      </c>
      <c r="D127" s="20" t="s">
        <v>393</v>
      </c>
      <c r="E127" s="21">
        <f t="shared" si="3"/>
        <v>154</v>
      </c>
      <c r="F127" s="21" t="str">
        <f>IFERROR(INDEX($A$2:$A$225,MATCH(ROWS($E$2:E127),$E$2:$E$225,0)),"")</f>
        <v>PECOS CYBER ACADEMY</v>
      </c>
      <c r="G127" s="22">
        <f>IF(ISERROR(SEARCH('901B-10'!$D$10,$F127)),0,1)</f>
        <v>1</v>
      </c>
      <c r="H127" s="22">
        <f>IF($G127=0,"",COUNTIF($G$2:G127,1))</f>
        <v>126</v>
      </c>
      <c r="I127" s="22" t="str">
        <f t="shared" si="4"/>
        <v>PECOS CYBER ACADEMY</v>
      </c>
      <c r="J127" s="22" t="str">
        <f t="shared" si="5"/>
        <v>District</v>
      </c>
    </row>
    <row r="128" spans="1:10" x14ac:dyDescent="0.3">
      <c r="A128" s="20" t="s">
        <v>582</v>
      </c>
      <c r="B128" s="20" t="s">
        <v>229</v>
      </c>
      <c r="C128" s="20" t="s">
        <v>69</v>
      </c>
      <c r="D128" s="20" t="s">
        <v>111</v>
      </c>
      <c r="E128" s="21">
        <f t="shared" si="3"/>
        <v>156</v>
      </c>
      <c r="F128" s="21" t="str">
        <f>IFERROR(INDEX($A$2:$A$225,MATCH(ROWS($E$2:E128),$E$2:$E$225,0)),"")</f>
        <v>PECOS INDEPENDENT  SCHOOLS</v>
      </c>
      <c r="G128" s="22">
        <f>IF(ISERROR(SEARCH('901B-10'!$D$10,$F128)),0,1)</f>
        <v>1</v>
      </c>
      <c r="H128" s="22">
        <f>IF($G128=0,"",COUNTIF($G$2:G128,1))</f>
        <v>127</v>
      </c>
      <c r="I128" s="22" t="str">
        <f t="shared" si="4"/>
        <v>PECOS INDEPENDENT  SCHOOLS</v>
      </c>
      <c r="J128" s="22" t="str">
        <f t="shared" si="5"/>
        <v>District</v>
      </c>
    </row>
    <row r="129" spans="1:10" x14ac:dyDescent="0.3">
      <c r="A129" s="20" t="s">
        <v>583</v>
      </c>
      <c r="B129" s="20" t="s">
        <v>110</v>
      </c>
      <c r="C129" s="20" t="s">
        <v>60</v>
      </c>
      <c r="D129" s="20" t="s">
        <v>394</v>
      </c>
      <c r="E129" s="21">
        <f t="shared" si="3"/>
        <v>43</v>
      </c>
      <c r="F129" s="21" t="str">
        <f>IFERROR(INDEX($A$2:$A$225,MATCH(ROWS($E$2:E129),$E$2:$E$225,0)),"")</f>
        <v>PENASCO INDEPENDENT SCHOOL</v>
      </c>
      <c r="G129" s="22">
        <f>IF(ISERROR(SEARCH('901B-10'!$D$10,$F129)),0,1)</f>
        <v>1</v>
      </c>
      <c r="H129" s="22">
        <f>IF($G129=0,"",COUNTIF($G$2:G129,1))</f>
        <v>128</v>
      </c>
      <c r="I129" s="22" t="str">
        <f t="shared" si="4"/>
        <v>PENASCO INDEPENDENT SCHOOL</v>
      </c>
      <c r="J129" s="22" t="str">
        <f t="shared" si="5"/>
        <v>Local Charter</v>
      </c>
    </row>
    <row r="130" spans="1:10" x14ac:dyDescent="0.3">
      <c r="A130" s="20"/>
      <c r="B130" s="20"/>
      <c r="C130" s="20"/>
      <c r="D130" s="20" t="s">
        <v>313</v>
      </c>
      <c r="E130" s="21">
        <f t="shared" ref="E130:E193" si="6">COUNTIF($A$2:$A$225,"&lt;="&amp;A130)</f>
        <v>0</v>
      </c>
      <c r="F130" s="21" t="str">
        <f>IFERROR(INDEX($A$2:$A$225,MATCH(ROWS($E$2:E130),$E$2:$E$225,0)),"")</f>
        <v>POJOAQUE VALLEY SCHOOLS</v>
      </c>
      <c r="G130" s="22">
        <f>IF(ISERROR(SEARCH('901B-10'!$D$10,$F130)),0,1)</f>
        <v>1</v>
      </c>
      <c r="H130" s="22">
        <f>IF($G130=0,"",COUNTIF($G$2:G130,1))</f>
        <v>129</v>
      </c>
      <c r="I130" s="22" t="str">
        <f t="shared" ref="I130:I193" si="7">IFERROR(INDEX(F129:F353,MATCH(ROW(H129),H129:H353,0)),"")</f>
        <v>POJOAQUE VALLEY SCHOOLS</v>
      </c>
      <c r="J130" s="22" t="str">
        <f t="shared" ref="J130:J193" si="8">IF(C130="D","District",IF(C130="LC","Local Charter",IF(C130="SC","State Charter","")))</f>
        <v/>
      </c>
    </row>
    <row r="131" spans="1:10" x14ac:dyDescent="0.3">
      <c r="A131" s="20" t="s">
        <v>584</v>
      </c>
      <c r="B131" s="20" t="s">
        <v>235</v>
      </c>
      <c r="C131" s="20" t="s">
        <v>69</v>
      </c>
      <c r="D131" s="20" t="s">
        <v>395</v>
      </c>
      <c r="E131" s="21">
        <f t="shared" si="6"/>
        <v>162</v>
      </c>
      <c r="F131" s="21" t="str">
        <f>IFERROR(INDEX($A$2:$A$225,MATCH(ROWS($E$2:E131),$E$2:$E$225,0)),"")</f>
        <v>PORTALES MUNICIPAL SCHOOLS</v>
      </c>
      <c r="G131" s="22">
        <f>IF(ISERROR(SEARCH('901B-10'!$D$10,$F131)),0,1)</f>
        <v>1</v>
      </c>
      <c r="H131" s="22">
        <f>IF($G131=0,"",COUNTIF($G$2:G131,1))</f>
        <v>130</v>
      </c>
      <c r="I131" s="22" t="str">
        <f t="shared" si="7"/>
        <v>PORTALES MUNICIPAL SCHOOLS</v>
      </c>
      <c r="J131" s="22" t="str">
        <f t="shared" si="8"/>
        <v>District</v>
      </c>
    </row>
    <row r="132" spans="1:10" x14ac:dyDescent="0.3">
      <c r="A132" s="20" t="s">
        <v>585</v>
      </c>
      <c r="B132" s="20" t="s">
        <v>237</v>
      </c>
      <c r="C132" s="20" t="s">
        <v>69</v>
      </c>
      <c r="D132" s="20" t="s">
        <v>86</v>
      </c>
      <c r="E132" s="21">
        <f t="shared" si="6"/>
        <v>169</v>
      </c>
      <c r="F132" s="21" t="str">
        <f>IFERROR(INDEX($A$2:$A$225,MATCH(ROWS($E$2:E132),$E$2:$E$225,0)),"")</f>
        <v>PUBLIC ACADEMY FOR PERFORMING ARTS</v>
      </c>
      <c r="G132" s="22">
        <f>IF(ISERROR(SEARCH('901B-10'!$D$10,$F132)),0,1)</f>
        <v>1</v>
      </c>
      <c r="H132" s="22">
        <f>IF($G132=0,"",COUNTIF($G$2:G132,1))</f>
        <v>131</v>
      </c>
      <c r="I132" s="22" t="str">
        <f t="shared" si="7"/>
        <v>PUBLIC ACADEMY FOR PERFORMING ARTS</v>
      </c>
      <c r="J132" s="22" t="str">
        <f t="shared" si="8"/>
        <v>District</v>
      </c>
    </row>
    <row r="133" spans="1:10" x14ac:dyDescent="0.3">
      <c r="A133" s="20" t="s">
        <v>586</v>
      </c>
      <c r="B133" s="20" t="s">
        <v>85</v>
      </c>
      <c r="C133" s="20" t="s">
        <v>60</v>
      </c>
      <c r="D133" s="20" t="s">
        <v>396</v>
      </c>
      <c r="E133" s="21">
        <f t="shared" si="6"/>
        <v>19</v>
      </c>
      <c r="F133" s="21" t="str">
        <f>IFERROR(INDEX($A$2:$A$225,MATCH(ROWS($E$2:E133),$E$2:$E$225,0)),"")</f>
        <v>QUEMADO INDEPENDENT SCHOOL DISTRICT</v>
      </c>
      <c r="G133" s="22">
        <f>IF(ISERROR(SEARCH('901B-10'!$D$10,$F133)),0,1)</f>
        <v>1</v>
      </c>
      <c r="H133" s="22">
        <f>IF($G133=0,"",COUNTIF($G$2:G133,1))</f>
        <v>132</v>
      </c>
      <c r="I133" s="22" t="str">
        <f t="shared" si="7"/>
        <v>QUEMADO INDEPENDENT SCHOOL DISTRICT</v>
      </c>
      <c r="J133" s="22" t="str">
        <f t="shared" si="8"/>
        <v>Local Charter</v>
      </c>
    </row>
    <row r="134" spans="1:10" x14ac:dyDescent="0.3">
      <c r="A134" s="20" t="s">
        <v>242</v>
      </c>
      <c r="B134" s="20" t="s">
        <v>243</v>
      </c>
      <c r="C134" s="20" t="s">
        <v>60</v>
      </c>
      <c r="D134" s="20" t="s">
        <v>397</v>
      </c>
      <c r="E134" s="21">
        <f t="shared" si="6"/>
        <v>168</v>
      </c>
      <c r="F134" s="21" t="str">
        <f>IFERROR(INDEX($A$2:$A$225,MATCH(ROWS($E$2:E134),$E$2:$E$225,0)),"")</f>
        <v>QUESTA INDEPENDENT SCHOOLS</v>
      </c>
      <c r="G134" s="22">
        <f>IF(ISERROR(SEARCH('901B-10'!$D$10,$F134)),0,1)</f>
        <v>1</v>
      </c>
      <c r="H134" s="22">
        <f>IF($G134=0,"",COUNTIF($G$2:G134,1))</f>
        <v>133</v>
      </c>
      <c r="I134" s="22" t="str">
        <f t="shared" si="7"/>
        <v>QUESTA INDEPENDENT SCHOOLS</v>
      </c>
      <c r="J134" s="22" t="str">
        <f t="shared" si="8"/>
        <v>Local Charter</v>
      </c>
    </row>
    <row r="135" spans="1:10" x14ac:dyDescent="0.3">
      <c r="A135" s="20" t="s">
        <v>587</v>
      </c>
      <c r="B135" s="20" t="s">
        <v>466</v>
      </c>
      <c r="C135" s="20" t="s">
        <v>65</v>
      </c>
      <c r="D135" s="20" t="s">
        <v>398</v>
      </c>
      <c r="E135" s="21">
        <f t="shared" si="6"/>
        <v>184</v>
      </c>
      <c r="F135" s="21" t="str">
        <f>IFERROR(INDEX($A$2:$A$225,MATCH(ROWS($E$2:E135),$E$2:$E$225,0)),"")</f>
        <v>RAICES DEL SABER XINACHTLI COMM SCHOOL</v>
      </c>
      <c r="G135" s="22">
        <f>IF(ISERROR(SEARCH('901B-10'!$D$10,$F135)),0,1)</f>
        <v>1</v>
      </c>
      <c r="H135" s="22">
        <f>IF($G135=0,"",COUNTIF($G$2:G135,1))</f>
        <v>134</v>
      </c>
      <c r="I135" s="22" t="str">
        <f t="shared" si="7"/>
        <v>RAICES DEL SABER XINACHTLI COMM SCHOOL</v>
      </c>
      <c r="J135" s="22" t="str">
        <f t="shared" si="8"/>
        <v>State Charter</v>
      </c>
    </row>
    <row r="136" spans="1:10" x14ac:dyDescent="0.3">
      <c r="A136" s="20"/>
      <c r="B136" s="20"/>
      <c r="C136" s="20"/>
      <c r="D136" s="20" t="s">
        <v>313</v>
      </c>
      <c r="E136" s="21">
        <f t="shared" si="6"/>
        <v>0</v>
      </c>
      <c r="F136" s="21" t="str">
        <f>IFERROR(INDEX($A$2:$A$225,MATCH(ROWS($E$2:E136),$E$2:$E$225,0)),"")</f>
        <v>RATON PUBLIC SCHOOLS</v>
      </c>
      <c r="G136" s="22">
        <f>IF(ISERROR(SEARCH('901B-10'!$D$10,$F136)),0,1)</f>
        <v>1</v>
      </c>
      <c r="H136" s="22">
        <f>IF($G136=0,"",COUNTIF($G$2:G136,1))</f>
        <v>135</v>
      </c>
      <c r="I136" s="22" t="str">
        <f t="shared" si="7"/>
        <v>RATON PUBLIC SCHOOLS</v>
      </c>
      <c r="J136" s="22" t="str">
        <f t="shared" si="8"/>
        <v/>
      </c>
    </row>
    <row r="137" spans="1:10" x14ac:dyDescent="0.3">
      <c r="A137" s="20" t="s">
        <v>588</v>
      </c>
      <c r="B137" s="20" t="s">
        <v>244</v>
      </c>
      <c r="C137" s="20" t="s">
        <v>69</v>
      </c>
      <c r="D137" s="20" t="s">
        <v>399</v>
      </c>
      <c r="E137" s="21">
        <f t="shared" si="6"/>
        <v>170</v>
      </c>
      <c r="F137" s="21" t="str">
        <f>IFERROR(INDEX($A$2:$A$225,MATCH(ROWS($E$2:E137),$E$2:$E$225,0)),"")</f>
        <v>RED RIVER VALLEY CHARTER SCHOOL</v>
      </c>
      <c r="G137" s="22">
        <f>IF(ISERROR(SEARCH('901B-10'!$D$10,$F137)),0,1)</f>
        <v>1</v>
      </c>
      <c r="H137" s="22">
        <f>IF($G137=0,"",COUNTIF($G$2:G137,1))</f>
        <v>136</v>
      </c>
      <c r="I137" s="22" t="str">
        <f t="shared" si="7"/>
        <v>RED RIVER VALLEY CHARTER SCHOOL</v>
      </c>
      <c r="J137" s="22" t="str">
        <f t="shared" si="8"/>
        <v>District</v>
      </c>
    </row>
    <row r="138" spans="1:10" x14ac:dyDescent="0.3">
      <c r="A138" s="20" t="s">
        <v>589</v>
      </c>
      <c r="B138" s="20" t="s">
        <v>246</v>
      </c>
      <c r="C138" s="20" t="s">
        <v>69</v>
      </c>
      <c r="D138" s="20" t="s">
        <v>400</v>
      </c>
      <c r="E138" s="21">
        <f t="shared" si="6"/>
        <v>172</v>
      </c>
      <c r="F138" s="21" t="str">
        <f>IFERROR(INDEX($A$2:$A$225,MATCH(ROWS($E$2:E138),$E$2:$E$225,0)),"")</f>
        <v>RESERVE SCHOOL DISTRICT</v>
      </c>
      <c r="G138" s="22">
        <f>IF(ISERROR(SEARCH('901B-10'!$D$10,$F138)),0,1)</f>
        <v>1</v>
      </c>
      <c r="H138" s="22">
        <f>IF($G138=0,"",COUNTIF($G$2:G138,1))</f>
        <v>137</v>
      </c>
      <c r="I138" s="22" t="str">
        <f t="shared" si="7"/>
        <v>RESERVE SCHOOL DISTRICT</v>
      </c>
      <c r="J138" s="22" t="str">
        <f t="shared" si="8"/>
        <v>District</v>
      </c>
    </row>
    <row r="139" spans="1:10" x14ac:dyDescent="0.3">
      <c r="A139" s="20" t="s">
        <v>590</v>
      </c>
      <c r="B139" s="20" t="s">
        <v>251</v>
      </c>
      <c r="C139" s="20" t="s">
        <v>69</v>
      </c>
      <c r="D139" s="20" t="s">
        <v>401</v>
      </c>
      <c r="E139" s="21">
        <f t="shared" si="6"/>
        <v>164</v>
      </c>
      <c r="F139" s="21" t="str">
        <f>IFERROR(INDEX($A$2:$A$225,MATCH(ROWS($E$2:E139),$E$2:$E$225,0)),"")</f>
        <v>RIO GALLINAS SCH FOR ECOLOGY &amp; THE ARTS</v>
      </c>
      <c r="G139" s="22">
        <f>IF(ISERROR(SEARCH('901B-10'!$D$10,$F139)),0,1)</f>
        <v>1</v>
      </c>
      <c r="H139" s="22">
        <f>IF($G139=0,"",COUNTIF($G$2:G139,1))</f>
        <v>138</v>
      </c>
      <c r="I139" s="22" t="str">
        <f t="shared" si="7"/>
        <v>RIO GALLINAS SCH FOR ECOLOGY &amp; THE ARTS</v>
      </c>
      <c r="J139" s="22" t="str">
        <f t="shared" si="8"/>
        <v>District</v>
      </c>
    </row>
    <row r="140" spans="1:10" x14ac:dyDescent="0.3">
      <c r="A140" s="20" t="s">
        <v>591</v>
      </c>
      <c r="B140" s="20" t="s">
        <v>252</v>
      </c>
      <c r="C140" s="20" t="s">
        <v>69</v>
      </c>
      <c r="D140" s="20" t="s">
        <v>402</v>
      </c>
      <c r="E140" s="21">
        <f t="shared" si="6"/>
        <v>180</v>
      </c>
      <c r="F140" s="21" t="str">
        <f>IFERROR(INDEX($A$2:$A$225,MATCH(ROWS($E$2:E140),$E$2:$E$225,0)),"")</f>
        <v>RIO GRANDE ACADEMY OF FINE ARTS</v>
      </c>
      <c r="G140" s="22">
        <f>IF(ISERROR(SEARCH('901B-10'!$D$10,$F140)),0,1)</f>
        <v>1</v>
      </c>
      <c r="H140" s="22">
        <f>IF($G140=0,"",COUNTIF($G$2:G140,1))</f>
        <v>139</v>
      </c>
      <c r="I140" s="22" t="str">
        <f t="shared" si="7"/>
        <v>RIO GRANDE ACADEMY OF FINE ARTS</v>
      </c>
      <c r="J140" s="22" t="str">
        <f t="shared" si="8"/>
        <v>District</v>
      </c>
    </row>
    <row r="141" spans="1:10" x14ac:dyDescent="0.3">
      <c r="A141" s="20" t="s">
        <v>592</v>
      </c>
      <c r="B141" s="20" t="s">
        <v>253</v>
      </c>
      <c r="C141" s="20" t="s">
        <v>69</v>
      </c>
      <c r="D141" s="20" t="s">
        <v>403</v>
      </c>
      <c r="E141" s="21">
        <f t="shared" si="6"/>
        <v>181</v>
      </c>
      <c r="F141" s="21" t="str">
        <f>IFERROR(INDEX($A$2:$A$225,MATCH(ROWS($E$2:E141),$E$2:$E$225,0)),"")</f>
        <v>RIO RANCHO PUBLIC SCHOOLS</v>
      </c>
      <c r="G141" s="22">
        <f>IF(ISERROR(SEARCH('901B-10'!$D$10,$F141)),0,1)</f>
        <v>1</v>
      </c>
      <c r="H141" s="22">
        <f>IF($G141=0,"",COUNTIF($G$2:G141,1))</f>
        <v>140</v>
      </c>
      <c r="I141" s="22" t="str">
        <f t="shared" si="7"/>
        <v>RIO RANCHO PUBLIC SCHOOLS</v>
      </c>
      <c r="J141" s="22" t="str">
        <f t="shared" si="8"/>
        <v>District</v>
      </c>
    </row>
    <row r="142" spans="1:10" x14ac:dyDescent="0.3">
      <c r="A142" s="20" t="s">
        <v>593</v>
      </c>
      <c r="B142" s="20" t="s">
        <v>256</v>
      </c>
      <c r="C142" s="20" t="s">
        <v>69</v>
      </c>
      <c r="D142" s="20" t="s">
        <v>404</v>
      </c>
      <c r="E142" s="21">
        <f t="shared" si="6"/>
        <v>183</v>
      </c>
      <c r="F142" s="21" t="str">
        <f>IFERROR(INDEX($A$2:$A$225,MATCH(ROWS($E$2:E142),$E$2:$E$225,0)),"")</f>
        <v>ROBERT F KENNEDY CHARTER</v>
      </c>
      <c r="G142" s="22">
        <f>IF(ISERROR(SEARCH('901B-10'!$D$10,$F142)),0,1)</f>
        <v>1</v>
      </c>
      <c r="H142" s="22">
        <f>IF($G142=0,"",COUNTIF($G$2:G142,1))</f>
        <v>141</v>
      </c>
      <c r="I142" s="22" t="str">
        <f t="shared" si="7"/>
        <v>ROBERT F KENNEDY CHARTER</v>
      </c>
      <c r="J142" s="22" t="str">
        <f t="shared" si="8"/>
        <v>District</v>
      </c>
    </row>
    <row r="143" spans="1:10" x14ac:dyDescent="0.3">
      <c r="A143" s="20" t="s">
        <v>594</v>
      </c>
      <c r="B143" s="20" t="s">
        <v>257</v>
      </c>
      <c r="C143" s="20" t="s">
        <v>69</v>
      </c>
      <c r="D143" s="20" t="s">
        <v>405</v>
      </c>
      <c r="E143" s="21">
        <f t="shared" si="6"/>
        <v>186</v>
      </c>
      <c r="F143" s="21" t="str">
        <f>IFERROR(INDEX($A$2:$A$225,MATCH(ROWS($E$2:E143),$E$2:$E$225,0)),"")</f>
        <v>ROOTS AND WINGS COMMUNITY CHARTER</v>
      </c>
      <c r="G143" s="22">
        <f>IF(ISERROR(SEARCH('901B-10'!$D$10,$F143)),0,1)</f>
        <v>1</v>
      </c>
      <c r="H143" s="22">
        <f>IF($G143=0,"",COUNTIF($G$2:G143,1))</f>
        <v>142</v>
      </c>
      <c r="I143" s="22" t="str">
        <f t="shared" si="7"/>
        <v>ROOTS AND WINGS COMMUNITY CHARTER</v>
      </c>
      <c r="J143" s="22" t="str">
        <f t="shared" si="8"/>
        <v>District</v>
      </c>
    </row>
    <row r="144" spans="1:10" x14ac:dyDescent="0.3">
      <c r="A144" s="20" t="s">
        <v>595</v>
      </c>
      <c r="B144" s="20" t="s">
        <v>260</v>
      </c>
      <c r="C144" s="20" t="s">
        <v>69</v>
      </c>
      <c r="D144" s="20" t="s">
        <v>406</v>
      </c>
      <c r="E144" s="21">
        <f t="shared" si="6"/>
        <v>188</v>
      </c>
      <c r="F144" s="21" t="str">
        <f>IFERROR(INDEX($A$2:$A$225,MATCH(ROWS($E$2:E144),$E$2:$E$225,0)),"")</f>
        <v>ROSWELL INDEPENDENT SCHOOL DISTRICT</v>
      </c>
      <c r="G144" s="22">
        <f>IF(ISERROR(SEARCH('901B-10'!$D$10,$F144)),0,1)</f>
        <v>1</v>
      </c>
      <c r="H144" s="22">
        <f>IF($G144=0,"",COUNTIF($G$2:G144,1))</f>
        <v>143</v>
      </c>
      <c r="I144" s="22" t="str">
        <f t="shared" si="7"/>
        <v>ROSWELL INDEPENDENT SCHOOL DISTRICT</v>
      </c>
      <c r="J144" s="22" t="str">
        <f t="shared" si="8"/>
        <v>District</v>
      </c>
    </row>
    <row r="145" spans="1:10" x14ac:dyDescent="0.3">
      <c r="A145" s="20" t="s">
        <v>596</v>
      </c>
      <c r="B145" s="20" t="s">
        <v>211</v>
      </c>
      <c r="C145" s="20" t="s">
        <v>60</v>
      </c>
      <c r="D145" s="20" t="s">
        <v>407</v>
      </c>
      <c r="E145" s="21">
        <f t="shared" si="6"/>
        <v>138</v>
      </c>
      <c r="F145" s="21" t="str">
        <f>IFERROR(INDEX($A$2:$A$225,MATCH(ROWS($E$2:E145),$E$2:$E$225,0)),"")</f>
        <v>ROY MUNICIPAL SCHOOLS</v>
      </c>
      <c r="G145" s="22">
        <f>IF(ISERROR(SEARCH('901B-10'!$D$10,$F145)),0,1)</f>
        <v>1</v>
      </c>
      <c r="H145" s="22">
        <f>IF($G145=0,"",COUNTIF($G$2:G145,1))</f>
        <v>144</v>
      </c>
      <c r="I145" s="22" t="str">
        <f t="shared" si="7"/>
        <v>ROY MUNICIPAL SCHOOLS</v>
      </c>
      <c r="J145" s="22" t="str">
        <f t="shared" si="8"/>
        <v>Local Charter</v>
      </c>
    </row>
    <row r="146" spans="1:10" x14ac:dyDescent="0.3">
      <c r="A146" s="20"/>
      <c r="B146" s="20"/>
      <c r="C146" s="20"/>
      <c r="D146" s="20" t="s">
        <v>313</v>
      </c>
      <c r="E146" s="21">
        <f t="shared" si="6"/>
        <v>0</v>
      </c>
      <c r="F146" s="21" t="str">
        <f>IFERROR(INDEX($A$2:$A$225,MATCH(ROWS($E$2:E146),$E$2:$E$225,0)),"")</f>
        <v>RUIDOSO MUNICIPAL SCHOOLS</v>
      </c>
      <c r="G146" s="22">
        <f>IF(ISERROR(SEARCH('901B-10'!$D$10,$F146)),0,1)</f>
        <v>1</v>
      </c>
      <c r="H146" s="22">
        <f>IF($G146=0,"",COUNTIF($G$2:G146,1))</f>
        <v>145</v>
      </c>
      <c r="I146" s="22" t="str">
        <f t="shared" si="7"/>
        <v>RUIDOSO MUNICIPAL SCHOOLS</v>
      </c>
      <c r="J146" s="22" t="str">
        <f t="shared" si="8"/>
        <v/>
      </c>
    </row>
    <row r="147" spans="1:10" x14ac:dyDescent="0.3">
      <c r="A147" s="20" t="s">
        <v>597</v>
      </c>
      <c r="B147" s="20" t="s">
        <v>262</v>
      </c>
      <c r="C147" s="20" t="s">
        <v>69</v>
      </c>
      <c r="D147" s="20" t="s">
        <v>408</v>
      </c>
      <c r="E147" s="21">
        <f t="shared" si="6"/>
        <v>190</v>
      </c>
      <c r="F147" s="21" t="str">
        <f>IFERROR(INDEX($A$2:$A$225,MATCH(ROWS($E$2:E147),$E$2:$E$225,0)),"")</f>
        <v>SAN DIEGO RIVERSIDE SCHOOL</v>
      </c>
      <c r="G147" s="22">
        <f>IF(ISERROR(SEARCH('901B-10'!$D$10,$F147)),0,1)</f>
        <v>1</v>
      </c>
      <c r="H147" s="22">
        <f>IF($G147=0,"",COUNTIF($G$2:G147,1))</f>
        <v>146</v>
      </c>
      <c r="I147" s="22" t="str">
        <f t="shared" si="7"/>
        <v>SAN DIEGO RIVERSIDE SCHOOL</v>
      </c>
      <c r="J147" s="22" t="str">
        <f t="shared" si="8"/>
        <v>District</v>
      </c>
    </row>
    <row r="148" spans="1:10" x14ac:dyDescent="0.3">
      <c r="A148" s="20"/>
      <c r="B148" s="20"/>
      <c r="C148" s="20"/>
      <c r="D148" s="20" t="s">
        <v>313</v>
      </c>
      <c r="E148" s="21">
        <f t="shared" si="6"/>
        <v>0</v>
      </c>
      <c r="F148" s="21" t="str">
        <f>IFERROR(INDEX($A$2:$A$225,MATCH(ROWS($E$2:E148),$E$2:$E$225,0)),"")</f>
        <v>SAN JON MUNICIPAL SCHOOLS</v>
      </c>
      <c r="G148" s="22">
        <f>IF(ISERROR(SEARCH('901B-10'!$D$10,$F148)),0,1)</f>
        <v>1</v>
      </c>
      <c r="H148" s="22">
        <f>IF($G148=0,"",COUNTIF($G$2:G148,1))</f>
        <v>147</v>
      </c>
      <c r="I148" s="22" t="str">
        <f t="shared" si="7"/>
        <v>SAN JON MUNICIPAL SCHOOLS</v>
      </c>
      <c r="J148" s="22" t="str">
        <f t="shared" si="8"/>
        <v/>
      </c>
    </row>
    <row r="149" spans="1:10" x14ac:dyDescent="0.3">
      <c r="A149" s="20" t="s">
        <v>63</v>
      </c>
      <c r="B149" s="20" t="s">
        <v>64</v>
      </c>
      <c r="C149" s="20" t="s">
        <v>65</v>
      </c>
      <c r="D149" s="20" t="s">
        <v>409</v>
      </c>
      <c r="E149" s="21">
        <f t="shared" si="6"/>
        <v>5</v>
      </c>
      <c r="F149" s="21" t="str">
        <f>IFERROR(INDEX($A$2:$A$225,MATCH(ROWS($E$2:E149),$E$2:$E$225,0)),"")</f>
        <v>SANDOVAL ACADEMY OF BILINGUAL EDUCATION</v>
      </c>
      <c r="G149" s="22">
        <f>IF(ISERROR(SEARCH('901B-10'!$D$10,$F149)),0,1)</f>
        <v>1</v>
      </c>
      <c r="H149" s="22">
        <f>IF($G149=0,"",COUNTIF($G$2:G149,1))</f>
        <v>148</v>
      </c>
      <c r="I149" s="22" t="str">
        <f t="shared" si="7"/>
        <v>SANDOVAL ACADEMY OF BILINGUAL EDUCATION</v>
      </c>
      <c r="J149" s="22" t="str">
        <f t="shared" si="8"/>
        <v>State Charter</v>
      </c>
    </row>
    <row r="150" spans="1:10" x14ac:dyDescent="0.3">
      <c r="A150" s="20" t="s">
        <v>71</v>
      </c>
      <c r="B150" s="20" t="s">
        <v>72</v>
      </c>
      <c r="C150" s="20" t="s">
        <v>65</v>
      </c>
      <c r="D150" s="20" t="s">
        <v>410</v>
      </c>
      <c r="E150" s="21">
        <f t="shared" si="6"/>
        <v>7</v>
      </c>
      <c r="F150" s="21" t="str">
        <f>IFERROR(INDEX($A$2:$A$225,MATCH(ROWS($E$2:E150),$E$2:$E$225,0)),"")</f>
        <v>SANTA FE PUBLIC SCHOOLS</v>
      </c>
      <c r="G150" s="22">
        <f>IF(ISERROR(SEARCH('901B-10'!$D$10,$F150)),0,1)</f>
        <v>1</v>
      </c>
      <c r="H150" s="22">
        <f>IF($G150=0,"",COUNTIF($G$2:G150,1))</f>
        <v>149</v>
      </c>
      <c r="I150" s="22" t="str">
        <f t="shared" si="7"/>
        <v>SANTA FE PUBLIC SCHOOLS</v>
      </c>
      <c r="J150" s="22" t="str">
        <f t="shared" si="8"/>
        <v>State Charter</v>
      </c>
    </row>
    <row r="151" spans="1:10" x14ac:dyDescent="0.3">
      <c r="A151" s="20" t="s">
        <v>598</v>
      </c>
      <c r="B151" s="20" t="s">
        <v>74</v>
      </c>
      <c r="C151" s="20" t="s">
        <v>65</v>
      </c>
      <c r="D151" s="20" t="s">
        <v>411</v>
      </c>
      <c r="E151" s="21">
        <f t="shared" si="6"/>
        <v>8</v>
      </c>
      <c r="F151" s="21" t="str">
        <f>IFERROR(INDEX($A$2:$A$225,MATCH(ROWS($E$2:E151),$E$2:$E$225,0)),"")</f>
        <v>SANTA ROSA CONSOLIDATED SCHOOLS</v>
      </c>
      <c r="G151" s="22">
        <f>IF(ISERROR(SEARCH('901B-10'!$D$10,$F151)),0,1)</f>
        <v>1</v>
      </c>
      <c r="H151" s="22">
        <f>IF($G151=0,"",COUNTIF($G$2:G151,1))</f>
        <v>150</v>
      </c>
      <c r="I151" s="22" t="str">
        <f t="shared" si="7"/>
        <v>SANTA ROSA CONSOLIDATED SCHOOLS</v>
      </c>
      <c r="J151" s="22" t="str">
        <f t="shared" si="8"/>
        <v>State Charter</v>
      </c>
    </row>
    <row r="152" spans="1:10" x14ac:dyDescent="0.3">
      <c r="A152" s="20" t="s">
        <v>599</v>
      </c>
      <c r="B152" s="20" t="s">
        <v>67</v>
      </c>
      <c r="C152" s="20" t="s">
        <v>65</v>
      </c>
      <c r="D152" s="20" t="s">
        <v>412</v>
      </c>
      <c r="E152" s="21">
        <f t="shared" si="6"/>
        <v>9</v>
      </c>
      <c r="F152" s="21" t="str">
        <f>IFERROR(INDEX($A$2:$A$225,MATCH(ROWS($E$2:E152),$E$2:$E$225,0)),"")</f>
        <v>SCHOOL OF DREAMS ACADEMY</v>
      </c>
      <c r="G152" s="22">
        <f>IF(ISERROR(SEARCH('901B-10'!$D$10,$F152)),0,1)</f>
        <v>1</v>
      </c>
      <c r="H152" s="22">
        <f>IF($G152=0,"",COUNTIF($G$2:G152,1))</f>
        <v>151</v>
      </c>
      <c r="I152" s="22" t="str">
        <f t="shared" si="7"/>
        <v>SCHOOL OF DREAMS ACADEMY</v>
      </c>
      <c r="J152" s="22" t="str">
        <f t="shared" si="8"/>
        <v>State Charter</v>
      </c>
    </row>
    <row r="153" spans="1:10" x14ac:dyDescent="0.3">
      <c r="A153" s="20" t="s">
        <v>75</v>
      </c>
      <c r="B153" s="20" t="s">
        <v>76</v>
      </c>
      <c r="C153" s="20" t="s">
        <v>65</v>
      </c>
      <c r="D153" s="20" t="s">
        <v>413</v>
      </c>
      <c r="E153" s="21">
        <f t="shared" si="6"/>
        <v>11</v>
      </c>
      <c r="F153" s="21" t="str">
        <f>IFERROR(INDEX($A$2:$A$225,MATCH(ROWS($E$2:E153),$E$2:$E$225,0)),"")</f>
        <v>SIDNEY GUTIERREZ MIDDLE SCHOOL</v>
      </c>
      <c r="G153" s="22">
        <f>IF(ISERROR(SEARCH('901B-10'!$D$10,$F153)),0,1)</f>
        <v>1</v>
      </c>
      <c r="H153" s="22">
        <f>IF($G153=0,"",COUNTIF($G$2:G153,1))</f>
        <v>152</v>
      </c>
      <c r="I153" s="22" t="str">
        <f t="shared" si="7"/>
        <v>SIDNEY GUTIERREZ MIDDLE SCHOOL</v>
      </c>
      <c r="J153" s="22" t="str">
        <f t="shared" si="8"/>
        <v>State Charter</v>
      </c>
    </row>
    <row r="154" spans="1:10" x14ac:dyDescent="0.3">
      <c r="A154" s="20" t="s">
        <v>600</v>
      </c>
      <c r="B154" s="20" t="s">
        <v>77</v>
      </c>
      <c r="C154" s="20" t="s">
        <v>65</v>
      </c>
      <c r="D154" s="20" t="s">
        <v>414</v>
      </c>
      <c r="E154" s="21">
        <f t="shared" si="6"/>
        <v>12</v>
      </c>
      <c r="F154" s="21" t="str">
        <f>IFERROR(INDEX($A$2:$A$225,MATCH(ROWS($E$2:E154),$E$2:$E$225,0)),"")</f>
        <v>SIEMBRA LEADERSHIP HIGH SCHOOL</v>
      </c>
      <c r="G154" s="22">
        <f>IF(ISERROR(SEARCH('901B-10'!$D$10,$F154)),0,1)</f>
        <v>1</v>
      </c>
      <c r="H154" s="22">
        <f>IF($G154=0,"",COUNTIF($G$2:G154,1))</f>
        <v>153</v>
      </c>
      <c r="I154" s="22" t="str">
        <f t="shared" si="7"/>
        <v>SIEMBRA LEADERSHIP HIGH SCHOOL</v>
      </c>
      <c r="J154" s="22" t="str">
        <f t="shared" si="8"/>
        <v>State Charter</v>
      </c>
    </row>
    <row r="155" spans="1:10" x14ac:dyDescent="0.3">
      <c r="A155" s="20" t="s">
        <v>601</v>
      </c>
      <c r="B155" s="20" t="s">
        <v>78</v>
      </c>
      <c r="C155" s="20" t="s">
        <v>65</v>
      </c>
      <c r="D155" s="20" t="s">
        <v>415</v>
      </c>
      <c r="E155" s="21">
        <f t="shared" si="6"/>
        <v>14</v>
      </c>
      <c r="F155" s="21" t="str">
        <f>IFERROR(INDEX($A$2:$A$225,MATCH(ROWS($E$2:E155),$E$2:$E$225,0)),"")</f>
        <v>SILVER CITY CONSOLIDATED SCHOOLS</v>
      </c>
      <c r="G155" s="22">
        <f>IF(ISERROR(SEARCH('901B-10'!$D$10,$F155)),0,1)</f>
        <v>1</v>
      </c>
      <c r="H155" s="22">
        <f>IF($G155=0,"",COUNTIF($G$2:G155,1))</f>
        <v>154</v>
      </c>
      <c r="I155" s="22" t="str">
        <f t="shared" si="7"/>
        <v>SILVER CITY CONSOLIDATED SCHOOLS</v>
      </c>
      <c r="J155" s="22" t="str">
        <f t="shared" si="8"/>
        <v>State Charter</v>
      </c>
    </row>
    <row r="156" spans="1:10" x14ac:dyDescent="0.3">
      <c r="A156" s="20" t="s">
        <v>602</v>
      </c>
      <c r="B156" s="20" t="s">
        <v>81</v>
      </c>
      <c r="C156" s="20" t="s">
        <v>65</v>
      </c>
      <c r="D156" s="20" t="s">
        <v>416</v>
      </c>
      <c r="E156" s="21">
        <f t="shared" si="6"/>
        <v>16</v>
      </c>
      <c r="F156" s="21" t="str">
        <f>IFERROR(INDEX($A$2:$A$225,MATCH(ROWS($E$2:E156),$E$2:$E$225,0)),"")</f>
        <v>SIX DIRECTIONS INDIGENOUS SCHOOL</v>
      </c>
      <c r="G156" s="22">
        <f>IF(ISERROR(SEARCH('901B-10'!$D$10,$F156)),0,1)</f>
        <v>1</v>
      </c>
      <c r="H156" s="22">
        <f>IF($G156=0,"",COUNTIF($G$2:G156,1))</f>
        <v>155</v>
      </c>
      <c r="I156" s="22" t="str">
        <f t="shared" si="7"/>
        <v>SIX DIRECTIONS INDIGENOUS SCHOOL</v>
      </c>
      <c r="J156" s="22" t="str">
        <f t="shared" si="8"/>
        <v>State Charter</v>
      </c>
    </row>
    <row r="157" spans="1:10" x14ac:dyDescent="0.3">
      <c r="A157" s="20" t="s">
        <v>82</v>
      </c>
      <c r="B157" s="20" t="s">
        <v>83</v>
      </c>
      <c r="C157" s="20" t="s">
        <v>65</v>
      </c>
      <c r="D157" s="20" t="s">
        <v>417</v>
      </c>
      <c r="E157" s="21">
        <f t="shared" si="6"/>
        <v>17</v>
      </c>
      <c r="F157" s="21" t="str">
        <f>IFERROR(INDEX($A$2:$A$225,MATCH(ROWS($E$2:E157),$E$2:$E$225,0)),"")</f>
        <v>SOCORRO CONSOLIDATED SCHOOLS</v>
      </c>
      <c r="G157" s="22">
        <f>IF(ISERROR(SEARCH('901B-10'!$D$10,$F157)),0,1)</f>
        <v>1</v>
      </c>
      <c r="H157" s="22">
        <f>IF($G157=0,"",COUNTIF($G$2:G157,1))</f>
        <v>156</v>
      </c>
      <c r="I157" s="22" t="str">
        <f t="shared" si="7"/>
        <v>SOCORRO CONSOLIDATED SCHOOLS</v>
      </c>
      <c r="J157" s="22" t="str">
        <f t="shared" si="8"/>
        <v>State Charter</v>
      </c>
    </row>
    <row r="158" spans="1:10" x14ac:dyDescent="0.3">
      <c r="A158" s="20" t="s">
        <v>603</v>
      </c>
      <c r="B158" s="20" t="s">
        <v>84</v>
      </c>
      <c r="C158" s="20" t="s">
        <v>65</v>
      </c>
      <c r="D158" s="20" t="s">
        <v>418</v>
      </c>
      <c r="E158" s="21">
        <f t="shared" si="6"/>
        <v>18</v>
      </c>
      <c r="F158" s="21" t="str">
        <f>IFERROR(INDEX($A$2:$A$225,MATCH(ROWS($E$2:E158),$E$2:$E$225,0)),"")</f>
        <v>SOLARE COLLEGIATE CHARTER SCHOOL</v>
      </c>
      <c r="G158" s="22">
        <f>IF(ISERROR(SEARCH('901B-10'!$D$10,$F158)),0,1)</f>
        <v>1</v>
      </c>
      <c r="H158" s="22">
        <f>IF($G158=0,"",COUNTIF($G$2:G158,1))</f>
        <v>157</v>
      </c>
      <c r="I158" s="22" t="str">
        <f t="shared" si="7"/>
        <v>SOLARE COLLEGIATE CHARTER SCHOOL</v>
      </c>
      <c r="J158" s="22" t="str">
        <f t="shared" si="8"/>
        <v>State Charter</v>
      </c>
    </row>
    <row r="159" spans="1:10" x14ac:dyDescent="0.3">
      <c r="A159" s="20" t="s">
        <v>604</v>
      </c>
      <c r="B159" s="20" t="s">
        <v>89</v>
      </c>
      <c r="C159" s="20" t="s">
        <v>65</v>
      </c>
      <c r="D159" s="20" t="s">
        <v>419</v>
      </c>
      <c r="E159" s="21">
        <f t="shared" si="6"/>
        <v>173</v>
      </c>
      <c r="F159" s="21" t="str">
        <f>IFERROR(INDEX($A$2:$A$225,MATCH(ROWS($E$2:E159),$E$2:$E$225,0)),"")</f>
        <v>SOUTH VALLEY ACADEMY</v>
      </c>
      <c r="G159" s="22">
        <f>IF(ISERROR(SEARCH('901B-10'!$D$10,$F159)),0,1)</f>
        <v>1</v>
      </c>
      <c r="H159" s="22">
        <f>IF($G159=0,"",COUNTIF($G$2:G159,1))</f>
        <v>158</v>
      </c>
      <c r="I159" s="22" t="str">
        <f t="shared" si="7"/>
        <v>SOUTH VALLEY ACADEMY</v>
      </c>
      <c r="J159" s="22" t="str">
        <f t="shared" si="8"/>
        <v>State Charter</v>
      </c>
    </row>
    <row r="160" spans="1:10" x14ac:dyDescent="0.3">
      <c r="A160" s="20" t="s">
        <v>605</v>
      </c>
      <c r="B160" s="20" t="s">
        <v>98</v>
      </c>
      <c r="C160" s="20" t="s">
        <v>65</v>
      </c>
      <c r="D160" s="20" t="s">
        <v>420</v>
      </c>
      <c r="E160" s="21">
        <f t="shared" si="6"/>
        <v>30</v>
      </c>
      <c r="F160" s="21" t="str">
        <f>IFERROR(INDEX($A$2:$A$225,MATCH(ROWS($E$2:E160),$E$2:$E$225,0)),"")</f>
        <v>SOUTH VALLEY PREPARATORY SCHOOL</v>
      </c>
      <c r="G160" s="22">
        <f>IF(ISERROR(SEARCH('901B-10'!$D$10,$F160)),0,1)</f>
        <v>1</v>
      </c>
      <c r="H160" s="22">
        <f>IF($G160=0,"",COUNTIF($G$2:G160,1))</f>
        <v>159</v>
      </c>
      <c r="I160" s="22" t="str">
        <f t="shared" si="7"/>
        <v>SOUTH VALLEY PREPARATORY SCHOOL</v>
      </c>
      <c r="J160" s="22" t="str">
        <f t="shared" si="8"/>
        <v>State Charter</v>
      </c>
    </row>
    <row r="161" spans="1:10" x14ac:dyDescent="0.3">
      <c r="A161" s="20" t="s">
        <v>606</v>
      </c>
      <c r="B161" s="20" t="s">
        <v>114</v>
      </c>
      <c r="C161" s="20" t="s">
        <v>65</v>
      </c>
      <c r="D161" s="20" t="s">
        <v>113</v>
      </c>
      <c r="E161" s="21">
        <f t="shared" si="6"/>
        <v>53</v>
      </c>
      <c r="F161" s="21" t="str">
        <f>IFERROR(INDEX($A$2:$A$225,MATCH(ROWS($E$2:E161),$E$2:$E$225,0)),"")</f>
        <v>SOUTHWEST PREPARATORY LEARNING</v>
      </c>
      <c r="G161" s="22">
        <f>IF(ISERROR(SEARCH('901B-10'!$D$10,$F161)),0,1)</f>
        <v>1</v>
      </c>
      <c r="H161" s="22">
        <f>IF($G161=0,"",COUNTIF($G$2:G161,1))</f>
        <v>160</v>
      </c>
      <c r="I161" s="22" t="str">
        <f t="shared" si="7"/>
        <v>SOUTHWEST PREPARATORY LEARNING</v>
      </c>
      <c r="J161" s="22" t="str">
        <f t="shared" si="8"/>
        <v>State Charter</v>
      </c>
    </row>
    <row r="162" spans="1:10" x14ac:dyDescent="0.3">
      <c r="A162" s="20" t="s">
        <v>607</v>
      </c>
      <c r="B162" s="20" t="s">
        <v>128</v>
      </c>
      <c r="C162" s="20" t="s">
        <v>65</v>
      </c>
      <c r="D162" s="20" t="s">
        <v>421</v>
      </c>
      <c r="E162" s="21">
        <f t="shared" si="6"/>
        <v>59</v>
      </c>
      <c r="F162" s="21" t="str">
        <f>IFERROR(INDEX($A$2:$A$225,MATCH(ROWS($E$2:E162),$E$2:$E$225,0)),"")</f>
        <v>SOUTHWEST SECONDARY LEARNING</v>
      </c>
      <c r="G162" s="22">
        <f>IF(ISERROR(SEARCH('901B-10'!$D$10,$F162)),0,1)</f>
        <v>1</v>
      </c>
      <c r="H162" s="22">
        <f>IF($G162=0,"",COUNTIF($G$2:G162,1))</f>
        <v>161</v>
      </c>
      <c r="I162" s="22" t="str">
        <f t="shared" si="7"/>
        <v>SOUTHWEST SECONDARY LEARNING</v>
      </c>
      <c r="J162" s="22" t="str">
        <f t="shared" si="8"/>
        <v>State Charter</v>
      </c>
    </row>
    <row r="163" spans="1:10" x14ac:dyDescent="0.3">
      <c r="A163" s="20" t="s">
        <v>266</v>
      </c>
      <c r="B163" s="20" t="s">
        <v>130</v>
      </c>
      <c r="C163" s="20" t="s">
        <v>65</v>
      </c>
      <c r="D163" s="20" t="s">
        <v>422</v>
      </c>
      <c r="E163" s="21">
        <f t="shared" si="6"/>
        <v>61</v>
      </c>
      <c r="F163" s="21" t="str">
        <f>IFERROR(INDEX($A$2:$A$225,MATCH(ROWS($E$2:E163),$E$2:$E$225,0)),"")</f>
        <v>SPRINGER MUNICIPAL SCHOOLS</v>
      </c>
      <c r="G163" s="22">
        <f>IF(ISERROR(SEARCH('901B-10'!$D$10,$F163)),0,1)</f>
        <v>1</v>
      </c>
      <c r="H163" s="22">
        <f>IF($G163=0,"",COUNTIF($G$2:G163,1))</f>
        <v>162</v>
      </c>
      <c r="I163" s="22" t="str">
        <f t="shared" si="7"/>
        <v>SPRINGER MUNICIPAL SCHOOLS</v>
      </c>
      <c r="J163" s="22" t="str">
        <f t="shared" si="8"/>
        <v>State Charter</v>
      </c>
    </row>
    <row r="164" spans="1:10" x14ac:dyDescent="0.3">
      <c r="A164" s="23" t="s">
        <v>608</v>
      </c>
      <c r="B164" s="23" t="s">
        <v>267</v>
      </c>
      <c r="C164" s="23" t="s">
        <v>65</v>
      </c>
      <c r="D164" s="20" t="s">
        <v>423</v>
      </c>
      <c r="E164" s="21">
        <f t="shared" si="6"/>
        <v>62</v>
      </c>
      <c r="F164" s="21" t="str">
        <f>IFERROR(INDEX($A$2:$A$225,MATCH(ROWS($E$2:E164),$E$2:$E$225,0)),"")</f>
        <v>SW AERONAUTICS MATHEMATICS &amp; SCIENCE</v>
      </c>
      <c r="G164" s="22">
        <f>IF(ISERROR(SEARCH('901B-10'!$D$10,$F164)),0,1)</f>
        <v>1</v>
      </c>
      <c r="H164" s="22">
        <f>IF($G164=0,"",COUNTIF($G$2:G164,1))</f>
        <v>163</v>
      </c>
      <c r="I164" s="22" t="str">
        <f t="shared" si="7"/>
        <v>SW AERONAUTICS MATHEMATICS &amp; SCIENCE</v>
      </c>
      <c r="J164" s="22" t="str">
        <f t="shared" si="8"/>
        <v>State Charter</v>
      </c>
    </row>
    <row r="165" spans="1:10" x14ac:dyDescent="0.3">
      <c r="A165" s="20" t="s">
        <v>609</v>
      </c>
      <c r="B165" s="20" t="s">
        <v>145</v>
      </c>
      <c r="C165" s="20" t="s">
        <v>65</v>
      </c>
      <c r="D165" s="20" t="s">
        <v>424</v>
      </c>
      <c r="E165" s="21">
        <f t="shared" si="6"/>
        <v>78</v>
      </c>
      <c r="F165" s="21" t="str">
        <f>IFERROR(INDEX($A$2:$A$225,MATCH(ROWS($E$2:E165),$E$2:$E$225,0)),"")</f>
        <v>T OR C MUNICIPAL SCHOOLS</v>
      </c>
      <c r="G165" s="22">
        <f>IF(ISERROR(SEARCH('901B-10'!$D$10,$F165)),0,1)</f>
        <v>1</v>
      </c>
      <c r="H165" s="22">
        <f>IF($G165=0,"",COUNTIF($G$2:G165,1))</f>
        <v>164</v>
      </c>
      <c r="I165" s="22" t="str">
        <f t="shared" si="7"/>
        <v>T OR C MUNICIPAL SCHOOLS</v>
      </c>
      <c r="J165" s="22" t="str">
        <f t="shared" si="8"/>
        <v>State Charter</v>
      </c>
    </row>
    <row r="166" spans="1:10" x14ac:dyDescent="0.3">
      <c r="A166" s="20" t="s">
        <v>268</v>
      </c>
      <c r="B166" s="20" t="s">
        <v>147</v>
      </c>
      <c r="C166" s="20" t="s">
        <v>65</v>
      </c>
      <c r="D166" s="20" t="s">
        <v>425</v>
      </c>
      <c r="E166" s="21">
        <f t="shared" si="6"/>
        <v>80</v>
      </c>
      <c r="F166" s="21" t="str">
        <f>IFERROR(INDEX($A$2:$A$225,MATCH(ROWS($E$2:E166),$E$2:$E$225,0)),"")</f>
        <v>TAOS ACADEMY</v>
      </c>
      <c r="G166" s="22">
        <f>IF(ISERROR(SEARCH('901B-10'!$D$10,$F166)),0,1)</f>
        <v>1</v>
      </c>
      <c r="H166" s="22">
        <f>IF($G166=0,"",COUNTIF($G$2:G166,1))</f>
        <v>165</v>
      </c>
      <c r="I166" s="22" t="str">
        <f t="shared" si="7"/>
        <v>TAOS ACADEMY</v>
      </c>
      <c r="J166" s="22" t="str">
        <f t="shared" si="8"/>
        <v>State Charter</v>
      </c>
    </row>
    <row r="167" spans="1:10" x14ac:dyDescent="0.3">
      <c r="A167" s="20" t="s">
        <v>610</v>
      </c>
      <c r="B167" s="20" t="s">
        <v>149</v>
      </c>
      <c r="C167" s="20" t="s">
        <v>65</v>
      </c>
      <c r="D167" s="20" t="s">
        <v>426</v>
      </c>
      <c r="E167" s="21">
        <f t="shared" si="6"/>
        <v>81</v>
      </c>
      <c r="F167" s="21" t="str">
        <f>IFERROR(INDEX($A$2:$A$225,MATCH(ROWS($E$2:E167),$E$2:$E$225,0)),"")</f>
        <v>TAOS INTEGRATED SCHOOL OF THE ARTS</v>
      </c>
      <c r="G167" s="22">
        <f>IF(ISERROR(SEARCH('901B-10'!$D$10,$F167)),0,1)</f>
        <v>1</v>
      </c>
      <c r="H167" s="22">
        <f>IF($G167=0,"",COUNTIF($G$2:G167,1))</f>
        <v>166</v>
      </c>
      <c r="I167" s="22" t="str">
        <f t="shared" si="7"/>
        <v>TAOS INTEGRATED SCHOOL OF THE ARTS</v>
      </c>
      <c r="J167" s="22" t="str">
        <f t="shared" si="8"/>
        <v>State Charter</v>
      </c>
    </row>
    <row r="168" spans="1:10" x14ac:dyDescent="0.3">
      <c r="A168" s="20" t="s">
        <v>269</v>
      </c>
      <c r="B168" s="20" t="s">
        <v>156</v>
      </c>
      <c r="C168" s="20" t="s">
        <v>65</v>
      </c>
      <c r="D168" s="20" t="s">
        <v>427</v>
      </c>
      <c r="E168" s="21">
        <f t="shared" si="6"/>
        <v>87</v>
      </c>
      <c r="F168" s="21" t="str">
        <f>IFERROR(INDEX($A$2:$A$225,MATCH(ROWS($E$2:E168),$E$2:$E$225,0)),"")</f>
        <v>TAOS INTERNATIONAL SCHOOL</v>
      </c>
      <c r="G168" s="22">
        <f>IF(ISERROR(SEARCH('901B-10'!$D$10,$F168)),0,1)</f>
        <v>1</v>
      </c>
      <c r="H168" s="22">
        <f>IF($G168=0,"",COUNTIF($G$2:G168,1))</f>
        <v>167</v>
      </c>
      <c r="I168" s="22" t="str">
        <f t="shared" si="7"/>
        <v>TAOS INTERNATIONAL SCHOOL</v>
      </c>
      <c r="J168" s="22" t="str">
        <f t="shared" si="8"/>
        <v>State Charter</v>
      </c>
    </row>
    <row r="169" spans="1:10" x14ac:dyDescent="0.3">
      <c r="A169" s="20" t="s">
        <v>611</v>
      </c>
      <c r="B169" s="20" t="s">
        <v>157</v>
      </c>
      <c r="C169" s="20" t="s">
        <v>65</v>
      </c>
      <c r="D169" s="20" t="s">
        <v>428</v>
      </c>
      <c r="E169" s="21">
        <f t="shared" si="6"/>
        <v>88</v>
      </c>
      <c r="F169" s="21" t="str">
        <f>IFERROR(INDEX($A$2:$A$225,MATCH(ROWS($E$2:E169),$E$2:$E$225,0)),"")</f>
        <v>TAOS MUNICIPAL CHARTER</v>
      </c>
      <c r="G169" s="22">
        <f>IF(ISERROR(SEARCH('901B-10'!$D$10,$F169)),0,1)</f>
        <v>1</v>
      </c>
      <c r="H169" s="22">
        <f>IF($G169=0,"",COUNTIF($G$2:G169,1))</f>
        <v>168</v>
      </c>
      <c r="I169" s="22" t="str">
        <f t="shared" si="7"/>
        <v>TAOS MUNICIPAL CHARTER</v>
      </c>
      <c r="J169" s="22" t="str">
        <f t="shared" si="8"/>
        <v>State Charter</v>
      </c>
    </row>
    <row r="170" spans="1:10" x14ac:dyDescent="0.3">
      <c r="A170" s="20" t="s">
        <v>612</v>
      </c>
      <c r="B170" s="20" t="s">
        <v>160</v>
      </c>
      <c r="C170" s="20" t="s">
        <v>65</v>
      </c>
      <c r="D170" s="20" t="s">
        <v>429</v>
      </c>
      <c r="E170" s="21">
        <f t="shared" si="6"/>
        <v>91</v>
      </c>
      <c r="F170" s="21" t="str">
        <f>IFERROR(INDEX($A$2:$A$225,MATCH(ROWS($E$2:E170),$E$2:$E$225,0)),"")</f>
        <v>TAOS MUNICIPAL SCHOOLS</v>
      </c>
      <c r="G170" s="22">
        <f>IF(ISERROR(SEARCH('901B-10'!$D$10,$F170)),0,1)</f>
        <v>1</v>
      </c>
      <c r="H170" s="22">
        <f>IF($G170=0,"",COUNTIF($G$2:G170,1))</f>
        <v>169</v>
      </c>
      <c r="I170" s="22" t="str">
        <f t="shared" si="7"/>
        <v>TAOS MUNICIPAL SCHOOLS</v>
      </c>
      <c r="J170" s="22" t="str">
        <f t="shared" si="8"/>
        <v>State Charter</v>
      </c>
    </row>
    <row r="171" spans="1:10" x14ac:dyDescent="0.3">
      <c r="A171" s="20" t="s">
        <v>613</v>
      </c>
      <c r="B171" s="20" t="s">
        <v>172</v>
      </c>
      <c r="C171" s="20" t="s">
        <v>65</v>
      </c>
      <c r="D171" s="20" t="s">
        <v>430</v>
      </c>
      <c r="E171" s="21">
        <f t="shared" si="6"/>
        <v>102</v>
      </c>
      <c r="F171" s="21" t="str">
        <f>IFERROR(INDEX($A$2:$A$225,MATCH(ROWS($E$2:E171),$E$2:$E$225,0)),"")</f>
        <v>TATUM MUNICIPAL SCHOOLS</v>
      </c>
      <c r="G171" s="22">
        <f>IF(ISERROR(SEARCH('901B-10'!$D$10,$F171)),0,1)</f>
        <v>1</v>
      </c>
      <c r="H171" s="22">
        <f>IF($G171=0,"",COUNTIF($G$2:G171,1))</f>
        <v>170</v>
      </c>
      <c r="I171" s="22" t="str">
        <f t="shared" si="7"/>
        <v>TATUM MUNICIPAL SCHOOLS</v>
      </c>
      <c r="J171" s="22" t="str">
        <f t="shared" si="8"/>
        <v>State Charter</v>
      </c>
    </row>
    <row r="172" spans="1:10" x14ac:dyDescent="0.3">
      <c r="A172" s="20" t="s">
        <v>270</v>
      </c>
      <c r="B172" s="20" t="s">
        <v>174</v>
      </c>
      <c r="C172" s="20" t="s">
        <v>65</v>
      </c>
      <c r="D172" s="20" t="s">
        <v>431</v>
      </c>
      <c r="E172" s="21">
        <f t="shared" si="6"/>
        <v>104</v>
      </c>
      <c r="F172" s="21" t="str">
        <f>IFERROR(INDEX($A$2:$A$225,MATCH(ROWS($E$2:E172),$E$2:$E$225,0)),"")</f>
        <v>TECHNOLOGY LEADERSHIP HIGH SCHOOL</v>
      </c>
      <c r="G172" s="22">
        <f>IF(ISERROR(SEARCH('901B-10'!$D$10,$F172)),0,1)</f>
        <v>1</v>
      </c>
      <c r="H172" s="22">
        <f>IF($G172=0,"",COUNTIF($G$2:G172,1))</f>
        <v>171</v>
      </c>
      <c r="I172" s="22" t="str">
        <f t="shared" si="7"/>
        <v>TECHNOLOGY LEADERSHIP HIGH SCHOOL</v>
      </c>
      <c r="J172" s="22" t="str">
        <f t="shared" si="8"/>
        <v>State Charter</v>
      </c>
    </row>
    <row r="173" spans="1:10" x14ac:dyDescent="0.3">
      <c r="A173" s="20" t="s">
        <v>614</v>
      </c>
      <c r="B173" s="20" t="s">
        <v>175</v>
      </c>
      <c r="C173" s="20" t="s">
        <v>65</v>
      </c>
      <c r="D173" s="20" t="s">
        <v>432</v>
      </c>
      <c r="E173" s="21">
        <f t="shared" si="6"/>
        <v>105</v>
      </c>
      <c r="F173" s="21" t="str">
        <f>IFERROR(INDEX($A$2:$A$225,MATCH(ROWS($E$2:E173),$E$2:$E$225,0)),"")</f>
        <v>TEXICO MUNICIPAL SCHOOLS</v>
      </c>
      <c r="G173" s="22">
        <f>IF(ISERROR(SEARCH('901B-10'!$D$10,$F173)),0,1)</f>
        <v>1</v>
      </c>
      <c r="H173" s="22">
        <f>IF($G173=0,"",COUNTIF($G$2:G173,1))</f>
        <v>172</v>
      </c>
      <c r="I173" s="22" t="str">
        <f t="shared" si="7"/>
        <v>TEXICO MUNICIPAL SCHOOLS</v>
      </c>
      <c r="J173" s="22" t="str">
        <f t="shared" si="8"/>
        <v>State Charter</v>
      </c>
    </row>
    <row r="174" spans="1:10" x14ac:dyDescent="0.3">
      <c r="A174" s="20" t="s">
        <v>615</v>
      </c>
      <c r="B174" s="20" t="s">
        <v>178</v>
      </c>
      <c r="C174" s="20" t="s">
        <v>65</v>
      </c>
      <c r="D174" s="20" t="s">
        <v>433</v>
      </c>
      <c r="E174" s="21">
        <f t="shared" si="6"/>
        <v>108</v>
      </c>
      <c r="F174" s="21" t="str">
        <f>IFERROR(INDEX($A$2:$A$225,MATCH(ROWS($E$2:E174),$E$2:$E$225,0)),"")</f>
        <v>THE ASK ACADEMY</v>
      </c>
      <c r="G174" s="22">
        <f>IF(ISERROR(SEARCH('901B-10'!$D$10,$F174)),0,1)</f>
        <v>1</v>
      </c>
      <c r="H174" s="22">
        <f>IF($G174=0,"",COUNTIF($G$2:G174,1))</f>
        <v>173</v>
      </c>
      <c r="I174" s="22" t="str">
        <f t="shared" si="7"/>
        <v>THE ASK ACADEMY</v>
      </c>
      <c r="J174" s="22" t="str">
        <f t="shared" si="8"/>
        <v>State Charter</v>
      </c>
    </row>
    <row r="175" spans="1:10" x14ac:dyDescent="0.3">
      <c r="A175" s="20" t="s">
        <v>616</v>
      </c>
      <c r="B175" s="20" t="s">
        <v>179</v>
      </c>
      <c r="C175" s="20" t="s">
        <v>65</v>
      </c>
      <c r="D175" s="20" t="s">
        <v>434</v>
      </c>
      <c r="E175" s="21">
        <f t="shared" si="6"/>
        <v>109</v>
      </c>
      <c r="F175" s="21" t="str">
        <f>IFERROR(INDEX($A$2:$A$225,MATCH(ROWS($E$2:E175),$E$2:$E$225,0)),"")</f>
        <v>THE GREAT ACADEMY</v>
      </c>
      <c r="G175" s="22">
        <f>IF(ISERROR(SEARCH('901B-10'!$D$10,$F175)),0,1)</f>
        <v>1</v>
      </c>
      <c r="H175" s="22">
        <f>IF($G175=0,"",COUNTIF($G$2:G175,1))</f>
        <v>174</v>
      </c>
      <c r="I175" s="22" t="str">
        <f t="shared" si="7"/>
        <v>THE GREAT ACADEMY</v>
      </c>
      <c r="J175" s="22" t="str">
        <f t="shared" si="8"/>
        <v>State Charter</v>
      </c>
    </row>
    <row r="176" spans="1:10" x14ac:dyDescent="0.3">
      <c r="A176" s="20" t="s">
        <v>617</v>
      </c>
      <c r="B176" s="20" t="s">
        <v>180</v>
      </c>
      <c r="C176" s="20" t="s">
        <v>65</v>
      </c>
      <c r="D176" s="20" t="s">
        <v>435</v>
      </c>
      <c r="E176" s="21">
        <f t="shared" si="6"/>
        <v>110</v>
      </c>
      <c r="F176" s="21" t="str">
        <f>IFERROR(INDEX($A$2:$A$225,MATCH(ROWS($E$2:E176),$E$2:$E$225,0)),"")</f>
        <v>THE INTERNATIONAL SCHOOL AT MESA DEL SOL</v>
      </c>
      <c r="G176" s="22">
        <f>IF(ISERROR(SEARCH('901B-10'!$D$10,$F176)),0,1)</f>
        <v>1</v>
      </c>
      <c r="H176" s="22">
        <f>IF($G176=0,"",COUNTIF($G$2:G176,1))</f>
        <v>175</v>
      </c>
      <c r="I176" s="22" t="str">
        <f t="shared" si="7"/>
        <v>THE INTERNATIONAL SCHOOL AT MESA DEL SOL</v>
      </c>
      <c r="J176" s="22" t="str">
        <f t="shared" si="8"/>
        <v>State Charter</v>
      </c>
    </row>
    <row r="177" spans="1:10" x14ac:dyDescent="0.3">
      <c r="A177" s="20" t="s">
        <v>618</v>
      </c>
      <c r="B177" s="20" t="s">
        <v>181</v>
      </c>
      <c r="C177" s="20" t="s">
        <v>65</v>
      </c>
      <c r="D177" s="20" t="s">
        <v>436</v>
      </c>
      <c r="E177" s="21">
        <f t="shared" si="6"/>
        <v>111</v>
      </c>
      <c r="F177" s="21" t="str">
        <f>IFERROR(INDEX($A$2:$A$225,MATCH(ROWS($E$2:E177),$E$2:$E$225,0)),"")</f>
        <v>THE NEW AMERICA SCHOOL NEW MEXICO</v>
      </c>
      <c r="G177" s="22">
        <f>IF(ISERROR(SEARCH('901B-10'!$D$10,$F177)),0,1)</f>
        <v>1</v>
      </c>
      <c r="H177" s="22">
        <f>IF($G177=0,"",COUNTIF($G$2:G177,1))</f>
        <v>176</v>
      </c>
      <c r="I177" s="22" t="str">
        <f t="shared" si="7"/>
        <v>THE NEW AMERICA SCHOOL NEW MEXICO</v>
      </c>
      <c r="J177" s="22" t="str">
        <f t="shared" si="8"/>
        <v>State Charter</v>
      </c>
    </row>
    <row r="178" spans="1:10" x14ac:dyDescent="0.3">
      <c r="A178" s="20" t="s">
        <v>619</v>
      </c>
      <c r="B178" s="20" t="s">
        <v>193</v>
      </c>
      <c r="C178" s="20" t="s">
        <v>65</v>
      </c>
      <c r="D178" s="20" t="s">
        <v>437</v>
      </c>
      <c r="E178" s="21">
        <f t="shared" si="6"/>
        <v>121</v>
      </c>
      <c r="F178" s="21" t="str">
        <f>IFERROR(INDEX($A$2:$A$225,MATCH(ROWS($E$2:E178),$E$2:$E$225,0)),"")</f>
        <v>THRIVE COMMUNITY SCHOOL</v>
      </c>
      <c r="G178" s="22">
        <f>IF(ISERROR(SEARCH('901B-10'!$D$10,$F178)),0,1)</f>
        <v>1</v>
      </c>
      <c r="H178" s="22">
        <f>IF($G178=0,"",COUNTIF($G$2:G178,1))</f>
        <v>177</v>
      </c>
      <c r="I178" s="22" t="str">
        <f t="shared" si="7"/>
        <v>THRIVE COMMUNITY SCHOOL</v>
      </c>
      <c r="J178" s="22" t="str">
        <f t="shared" si="8"/>
        <v>State Charter</v>
      </c>
    </row>
    <row r="179" spans="1:10" x14ac:dyDescent="0.3">
      <c r="A179" s="20" t="s">
        <v>194</v>
      </c>
      <c r="B179" s="20" t="s">
        <v>195</v>
      </c>
      <c r="C179" s="20" t="s">
        <v>65</v>
      </c>
      <c r="D179" s="20" t="s">
        <v>438</v>
      </c>
      <c r="E179" s="21">
        <f t="shared" si="6"/>
        <v>122</v>
      </c>
      <c r="F179" s="21" t="str">
        <f>IFERROR(INDEX($A$2:$A$225,MATCH(ROWS($E$2:E179),$E$2:$E$225,0)),"")</f>
        <v>TIERRA ADENTRO OF NEW MEXICO</v>
      </c>
      <c r="G179" s="22">
        <f>IF(ISERROR(SEARCH('901B-10'!$D$10,$F179)),0,1)</f>
        <v>1</v>
      </c>
      <c r="H179" s="22">
        <f>IF($G179=0,"",COUNTIF($G$2:G179,1))</f>
        <v>178</v>
      </c>
      <c r="I179" s="22" t="str">
        <f t="shared" si="7"/>
        <v>TIERRA ADENTRO OF NEW MEXICO</v>
      </c>
      <c r="J179" s="22" t="str">
        <f t="shared" si="8"/>
        <v>State Charter</v>
      </c>
    </row>
    <row r="180" spans="1:10" x14ac:dyDescent="0.3">
      <c r="A180" s="20" t="s">
        <v>620</v>
      </c>
      <c r="B180" s="20" t="s">
        <v>197</v>
      </c>
      <c r="C180" s="20" t="s">
        <v>65</v>
      </c>
      <c r="D180" s="20" t="s">
        <v>439</v>
      </c>
      <c r="E180" s="21">
        <f t="shared" si="6"/>
        <v>123</v>
      </c>
      <c r="F180" s="21" t="str">
        <f>IFERROR(INDEX($A$2:$A$225,MATCH(ROWS($E$2:E180),$E$2:$E$225,0)),"")</f>
        <v>TIERRA ENCANTADA CHARTER SCHOOL</v>
      </c>
      <c r="G180" s="22">
        <f>IF(ISERROR(SEARCH('901B-10'!$D$10,$F180)),0,1)</f>
        <v>1</v>
      </c>
      <c r="H180" s="22">
        <f>IF($G180=0,"",COUNTIF($G$2:G180,1))</f>
        <v>179</v>
      </c>
      <c r="I180" s="22" t="str">
        <f t="shared" si="7"/>
        <v>TIERRA ENCANTADA CHARTER SCHOOL</v>
      </c>
      <c r="J180" s="22" t="str">
        <f t="shared" si="8"/>
        <v>State Charter</v>
      </c>
    </row>
    <row r="181" spans="1:10" x14ac:dyDescent="0.3">
      <c r="A181" s="20" t="s">
        <v>621</v>
      </c>
      <c r="B181" s="20" t="s">
        <v>198</v>
      </c>
      <c r="C181" s="20" t="s">
        <v>65</v>
      </c>
      <c r="D181" s="20" t="s">
        <v>440</v>
      </c>
      <c r="E181" s="21">
        <f t="shared" si="6"/>
        <v>125</v>
      </c>
      <c r="F181" s="21" t="str">
        <f>IFERROR(INDEX($A$2:$A$225,MATCH(ROWS($E$2:E181),$E$2:$E$225,0)),"")</f>
        <v>TUCUMCARI PUBLIC SCHOOLS</v>
      </c>
      <c r="G181" s="22">
        <f>IF(ISERROR(SEARCH('901B-10'!$D$10,$F181)),0,1)</f>
        <v>1</v>
      </c>
      <c r="H181" s="22">
        <f>IF($G181=0,"",COUNTIF($G$2:G181,1))</f>
        <v>180</v>
      </c>
      <c r="I181" s="22" t="str">
        <f t="shared" si="7"/>
        <v>TUCUMCARI PUBLIC SCHOOLS</v>
      </c>
      <c r="J181" s="22" t="str">
        <f t="shared" si="8"/>
        <v>State Charter</v>
      </c>
    </row>
    <row r="182" spans="1:10" x14ac:dyDescent="0.3">
      <c r="A182" s="20" t="s">
        <v>622</v>
      </c>
      <c r="B182" s="20" t="s">
        <v>207</v>
      </c>
      <c r="C182" s="20" t="s">
        <v>65</v>
      </c>
      <c r="D182" s="20" t="s">
        <v>441</v>
      </c>
      <c r="E182" s="21">
        <f t="shared" si="6"/>
        <v>134</v>
      </c>
      <c r="F182" s="21" t="str">
        <f>IFERROR(INDEX($A$2:$A$225,MATCH(ROWS($E$2:E182),$E$2:$E$225,0)),"")</f>
        <v>TULAROSA MUNICIPAL SCHOOLS</v>
      </c>
      <c r="G182" s="22">
        <f>IF(ISERROR(SEARCH('901B-10'!$D$10,$F182)),0,1)</f>
        <v>1</v>
      </c>
      <c r="H182" s="22">
        <f>IF($G182=0,"",COUNTIF($G$2:G182,1))</f>
        <v>181</v>
      </c>
      <c r="I182" s="22" t="str">
        <f t="shared" si="7"/>
        <v>TULAROSA MUNICIPAL SCHOOLS</v>
      </c>
      <c r="J182" s="22" t="str">
        <f t="shared" si="8"/>
        <v>State Charter</v>
      </c>
    </row>
    <row r="183" spans="1:10" x14ac:dyDescent="0.3">
      <c r="A183" s="20" t="s">
        <v>623</v>
      </c>
      <c r="B183" s="20" t="s">
        <v>209</v>
      </c>
      <c r="C183" s="20" t="s">
        <v>65</v>
      </c>
      <c r="D183" s="20" t="s">
        <v>442</v>
      </c>
      <c r="E183" s="21">
        <f t="shared" si="6"/>
        <v>136</v>
      </c>
      <c r="F183" s="21" t="str">
        <f>IFERROR(INDEX($A$2:$A$225,MATCH(ROWS($E$2:E183),$E$2:$E$225,0)),"")</f>
        <v>TURQUOISE TRAIL CHARTER SCHOOL</v>
      </c>
      <c r="G183" s="22">
        <f>IF(ISERROR(SEARCH('901B-10'!$D$10,$F183)),0,1)</f>
        <v>1</v>
      </c>
      <c r="H183" s="22">
        <f>IF($G183=0,"",COUNTIF($G$2:G183,1))</f>
        <v>182</v>
      </c>
      <c r="I183" s="22" t="str">
        <f t="shared" si="7"/>
        <v>TURQUOISE TRAIL CHARTER SCHOOL</v>
      </c>
      <c r="J183" s="22" t="str">
        <f t="shared" si="8"/>
        <v>State Charter</v>
      </c>
    </row>
    <row r="184" spans="1:10" x14ac:dyDescent="0.3">
      <c r="A184" s="20" t="s">
        <v>624</v>
      </c>
      <c r="B184" s="20" t="s">
        <v>214</v>
      </c>
      <c r="C184" s="20" t="s">
        <v>65</v>
      </c>
      <c r="D184" s="20" t="s">
        <v>443</v>
      </c>
      <c r="E184" s="21">
        <f t="shared" si="6"/>
        <v>142</v>
      </c>
      <c r="F184" s="21" t="str">
        <f>IFERROR(INDEX($A$2:$A$225,MATCH(ROWS($E$2:E184),$E$2:$E$225,0)),"")</f>
        <v>VAUGHN MUNICIPAL SCHOOLS</v>
      </c>
      <c r="G184" s="22">
        <f>IF(ISERROR(SEARCH('901B-10'!$D$10,$F184)),0,1)</f>
        <v>1</v>
      </c>
      <c r="H184" s="22">
        <f>IF($G184=0,"",COUNTIF($G$2:G184,1))</f>
        <v>183</v>
      </c>
      <c r="I184" s="22" t="str">
        <f t="shared" si="7"/>
        <v>VAUGHN MUNICIPAL SCHOOLS</v>
      </c>
      <c r="J184" s="22" t="str">
        <f t="shared" si="8"/>
        <v>State Charter</v>
      </c>
    </row>
    <row r="185" spans="1:10" x14ac:dyDescent="0.3">
      <c r="A185" s="20" t="s">
        <v>625</v>
      </c>
      <c r="B185" s="20" t="s">
        <v>220</v>
      </c>
      <c r="C185" s="20" t="s">
        <v>65</v>
      </c>
      <c r="D185" s="20" t="s">
        <v>444</v>
      </c>
      <c r="E185" s="21">
        <f t="shared" si="6"/>
        <v>148</v>
      </c>
      <c r="F185" s="21" t="str">
        <f>IFERROR(INDEX($A$2:$A$225,MATCH(ROWS($E$2:E185),$E$2:$E$225,0)),"")</f>
        <v>VISTA GRANDE HIGH SCHOOL</v>
      </c>
      <c r="G185" s="22">
        <f>IF(ISERROR(SEARCH('901B-10'!$D$10,$F185)),0,1)</f>
        <v>1</v>
      </c>
      <c r="H185" s="22">
        <f>IF($G185=0,"",COUNTIF($G$2:G185,1))</f>
        <v>184</v>
      </c>
      <c r="I185" s="22" t="str">
        <f t="shared" si="7"/>
        <v>VISTA GRANDE HIGH SCHOOL</v>
      </c>
      <c r="J185" s="22" t="str">
        <f t="shared" si="8"/>
        <v>State Charter</v>
      </c>
    </row>
    <row r="186" spans="1:10" x14ac:dyDescent="0.3">
      <c r="A186" s="20" t="s">
        <v>626</v>
      </c>
      <c r="B186" s="20" t="s">
        <v>223</v>
      </c>
      <c r="C186" s="20" t="s">
        <v>65</v>
      </c>
      <c r="D186" s="20" t="s">
        <v>445</v>
      </c>
      <c r="E186" s="21">
        <f t="shared" si="6"/>
        <v>151</v>
      </c>
      <c r="F186" s="21" t="str">
        <f>IFERROR(INDEX($A$2:$A$225,MATCH(ROWS($E$2:E186),$E$2:$E$225,0)),"")</f>
        <v>VOZ COLLEGIATE PREPARATORY CHARTER</v>
      </c>
      <c r="G186" s="22">
        <f>IF(ISERROR(SEARCH('901B-10'!$D$10,$F186)),0,1)</f>
        <v>1</v>
      </c>
      <c r="H186" s="22">
        <f>IF($G186=0,"",COUNTIF($G$2:G186,1))</f>
        <v>185</v>
      </c>
      <c r="I186" s="22" t="str">
        <f t="shared" si="7"/>
        <v>VOZ COLLEGIATE PREPARATORY CHARTER</v>
      </c>
      <c r="J186" s="22" t="str">
        <f t="shared" si="8"/>
        <v>State Charter</v>
      </c>
    </row>
    <row r="187" spans="1:10" x14ac:dyDescent="0.3">
      <c r="A187" s="20" t="s">
        <v>627</v>
      </c>
      <c r="B187" s="20" t="s">
        <v>228</v>
      </c>
      <c r="C187" s="20" t="s">
        <v>65</v>
      </c>
      <c r="D187" s="20" t="s">
        <v>446</v>
      </c>
      <c r="E187" s="21">
        <f t="shared" si="6"/>
        <v>155</v>
      </c>
      <c r="F187" s="21" t="str">
        <f>IFERROR(INDEX($A$2:$A$225,MATCH(ROWS($E$2:E187),$E$2:$E$225,0)),"")</f>
        <v>WAGON MOUND PUBLIC SCHOOLS</v>
      </c>
      <c r="G187" s="22">
        <f>IF(ISERROR(SEARCH('901B-10'!$D$10,$F187)),0,1)</f>
        <v>1</v>
      </c>
      <c r="H187" s="22">
        <f>IF($G187=0,"",COUNTIF($G$2:G187,1))</f>
        <v>186</v>
      </c>
      <c r="I187" s="22" t="str">
        <f t="shared" si="7"/>
        <v>WAGON MOUND PUBLIC SCHOOLS</v>
      </c>
      <c r="J187" s="22" t="str">
        <f t="shared" si="8"/>
        <v>State Charter</v>
      </c>
    </row>
    <row r="188" spans="1:10" x14ac:dyDescent="0.3">
      <c r="A188" s="20" t="s">
        <v>628</v>
      </c>
      <c r="B188" s="20" t="s">
        <v>230</v>
      </c>
      <c r="C188" s="20" t="s">
        <v>65</v>
      </c>
      <c r="D188" s="20" t="s">
        <v>447</v>
      </c>
      <c r="E188" s="21">
        <f t="shared" si="6"/>
        <v>157</v>
      </c>
      <c r="F188" s="21" t="str">
        <f>IFERROR(INDEX($A$2:$A$225,MATCH(ROWS($E$2:E188),$E$2:$E$225,0)),"")</f>
        <v>WALATOWA CHARTER HIGH SCHOOL</v>
      </c>
      <c r="G188" s="22">
        <f>IF(ISERROR(SEARCH('901B-10'!$D$10,$F188)),0,1)</f>
        <v>1</v>
      </c>
      <c r="H188" s="22">
        <f>IF($G188=0,"",COUNTIF($G$2:G188,1))</f>
        <v>187</v>
      </c>
      <c r="I188" s="22" t="str">
        <f t="shared" si="7"/>
        <v>WALATOWA CHARTER HIGH SCHOOL</v>
      </c>
      <c r="J188" s="22" t="str">
        <f t="shared" si="8"/>
        <v>State Charter</v>
      </c>
    </row>
    <row r="189" spans="1:10" x14ac:dyDescent="0.3">
      <c r="A189" s="20" t="s">
        <v>629</v>
      </c>
      <c r="B189" s="20" t="s">
        <v>232</v>
      </c>
      <c r="C189" s="20" t="s">
        <v>65</v>
      </c>
      <c r="D189" s="20" t="s">
        <v>448</v>
      </c>
      <c r="E189" s="21">
        <f t="shared" si="6"/>
        <v>159</v>
      </c>
      <c r="F189" s="21" t="str">
        <f>IFERROR(INDEX($A$2:$A$225,MATCH(ROWS($E$2:E189),$E$2:$E$225,0)),"")</f>
        <v>WEST LAS VEGAS SCHOOL DISTRICT</v>
      </c>
      <c r="G189" s="22">
        <f>IF(ISERROR(SEARCH('901B-10'!$D$10,$F189)),0,1)</f>
        <v>1</v>
      </c>
      <c r="H189" s="22">
        <f>IF($G189=0,"",COUNTIF($G$2:G189,1))</f>
        <v>188</v>
      </c>
      <c r="I189" s="22" t="str">
        <f t="shared" si="7"/>
        <v>WEST LAS VEGAS SCHOOL DISTRICT</v>
      </c>
      <c r="J189" s="22" t="str">
        <f t="shared" si="8"/>
        <v>State Charter</v>
      </c>
    </row>
    <row r="190" spans="1:10" x14ac:dyDescent="0.3">
      <c r="A190" s="20" t="s">
        <v>630</v>
      </c>
      <c r="B190" s="20" t="s">
        <v>236</v>
      </c>
      <c r="C190" s="20" t="s">
        <v>65</v>
      </c>
      <c r="D190" s="20" t="s">
        <v>449</v>
      </c>
      <c r="E190" s="21">
        <f t="shared" si="6"/>
        <v>163</v>
      </c>
      <c r="F190" s="21" t="str">
        <f>IFERROR(INDEX($A$2:$A$225,MATCH(ROWS($E$2:E190),$E$2:$E$225,0)),"")</f>
        <v>WILLIAM W &amp; JOSEPH CHARTER COMMUNITY SCHOOL</v>
      </c>
      <c r="G190" s="22">
        <f>IF(ISERROR(SEARCH('901B-10'!$D$10,$F190)),0,1)</f>
        <v>1</v>
      </c>
      <c r="H190" s="22">
        <f>IF($G190=0,"",COUNTIF($G$2:G190,1))</f>
        <v>189</v>
      </c>
      <c r="I190" s="22" t="str">
        <f t="shared" si="7"/>
        <v>WILLIAM W &amp; JOSEPH CHARTER COMMUNITY SCHOOL</v>
      </c>
      <c r="J190" s="22" t="str">
        <f t="shared" si="8"/>
        <v>State Charter</v>
      </c>
    </row>
    <row r="191" spans="1:10" x14ac:dyDescent="0.3">
      <c r="A191" s="20" t="s">
        <v>631</v>
      </c>
      <c r="B191" s="20" t="s">
        <v>233</v>
      </c>
      <c r="C191" s="20" t="s">
        <v>65</v>
      </c>
      <c r="D191" s="20" t="s">
        <v>450</v>
      </c>
      <c r="E191" s="21">
        <f t="shared" si="6"/>
        <v>160</v>
      </c>
      <c r="F191" s="21" t="str">
        <f>IFERROR(INDEX($A$2:$A$225,MATCH(ROWS($E$2:E191),$E$2:$E$225,0)),"")</f>
        <v>ZUNI PUBLIC SCHOOL DISTRICT</v>
      </c>
      <c r="G191" s="22">
        <f>IF(ISERROR(SEARCH('901B-10'!$D$10,$F191)),0,1)</f>
        <v>1</v>
      </c>
      <c r="H191" s="22">
        <f>IF($G191=0,"",COUNTIF($G$2:G191,1))</f>
        <v>190</v>
      </c>
      <c r="I191" s="22" t="str">
        <f t="shared" si="7"/>
        <v>ZUNI PUBLIC SCHOOL DISTRICT</v>
      </c>
      <c r="J191" s="22" t="str">
        <f t="shared" si="8"/>
        <v>State Charter</v>
      </c>
    </row>
    <row r="192" spans="1:10" x14ac:dyDescent="0.3">
      <c r="A192" s="20" t="s">
        <v>632</v>
      </c>
      <c r="B192" s="20" t="s">
        <v>234</v>
      </c>
      <c r="C192" s="20" t="s">
        <v>65</v>
      </c>
      <c r="D192" s="20" t="s">
        <v>451</v>
      </c>
      <c r="E192" s="21">
        <f t="shared" si="6"/>
        <v>161</v>
      </c>
      <c r="F192" s="21" t="str">
        <f>IFERROR(INDEX($A$2:$A$225,MATCH(ROWS($E$2:E192),$E$2:$E$225,0)),"")</f>
        <v/>
      </c>
      <c r="G192" s="22">
        <f>IF(ISERROR(SEARCH('901B-10'!$D$10,$F192)),0,1)</f>
        <v>0</v>
      </c>
      <c r="H192" s="22" t="str">
        <f>IF($G192=0,"",COUNTIF($G$2:G192,1))</f>
        <v/>
      </c>
      <c r="I192" s="22" t="str">
        <f t="shared" si="7"/>
        <v/>
      </c>
      <c r="J192" s="22" t="str">
        <f t="shared" si="8"/>
        <v>State Charter</v>
      </c>
    </row>
    <row r="193" spans="1:10" x14ac:dyDescent="0.3">
      <c r="A193" s="20" t="s">
        <v>238</v>
      </c>
      <c r="B193" s="20" t="s">
        <v>239</v>
      </c>
      <c r="C193" s="20" t="s">
        <v>65</v>
      </c>
      <c r="D193" s="20" t="s">
        <v>452</v>
      </c>
      <c r="E193" s="21">
        <f t="shared" si="6"/>
        <v>165</v>
      </c>
      <c r="F193" s="21" t="str">
        <f>IFERROR(INDEX($A$2:$A$225,MATCH(ROWS($E$2:E193),$E$2:$E$225,0)),"")</f>
        <v/>
      </c>
      <c r="G193" s="22">
        <f>IF(ISERROR(SEARCH('901B-10'!$D$10,$F193)),0,1)</f>
        <v>0</v>
      </c>
      <c r="H193" s="22" t="str">
        <f>IF($G193=0,"",COUNTIF($G$2:G193,1))</f>
        <v/>
      </c>
      <c r="I193" s="22" t="str">
        <f t="shared" si="7"/>
        <v/>
      </c>
      <c r="J193" s="22" t="str">
        <f t="shared" si="8"/>
        <v>State Charter</v>
      </c>
    </row>
    <row r="194" spans="1:10" x14ac:dyDescent="0.3">
      <c r="A194" s="20" t="s">
        <v>633</v>
      </c>
      <c r="B194" s="20" t="s">
        <v>240</v>
      </c>
      <c r="C194" s="20" t="s">
        <v>65</v>
      </c>
      <c r="D194" s="20" t="s">
        <v>453</v>
      </c>
      <c r="E194" s="21">
        <f t="shared" ref="E194:E256" si="9">COUNTIF($A$2:$A$225,"&lt;="&amp;A194)</f>
        <v>166</v>
      </c>
      <c r="F194" s="21" t="str">
        <f>IFERROR(INDEX($A$2:$A$225,MATCH(ROWS($E$2:E194),$E$2:$E$225,0)),"")</f>
        <v/>
      </c>
      <c r="G194" s="22">
        <f>IF(ISERROR(SEARCH('901B-10'!$D$10,$F194)),0,1)</f>
        <v>0</v>
      </c>
      <c r="H194" s="22" t="str">
        <f>IF($G194=0,"",COUNTIF($G$2:G194,1))</f>
        <v/>
      </c>
      <c r="I194" s="22" t="str">
        <f t="shared" ref="I194:I203" si="10">IFERROR(INDEX(F193:F417,MATCH(ROW(H193),H193:H417,0)),"")</f>
        <v/>
      </c>
      <c r="J194" s="22" t="str">
        <f t="shared" ref="J194:J256" si="11">IF(C194="D","District",IF(C194="LC","Local Charter",IF(C194="SC","State Charter","")))</f>
        <v>State Charter</v>
      </c>
    </row>
    <row r="195" spans="1:10" x14ac:dyDescent="0.3">
      <c r="A195" s="20" t="s">
        <v>634</v>
      </c>
      <c r="B195" s="20" t="s">
        <v>241</v>
      </c>
      <c r="C195" s="20" t="s">
        <v>65</v>
      </c>
      <c r="D195" s="20" t="s">
        <v>454</v>
      </c>
      <c r="E195" s="21">
        <f t="shared" si="9"/>
        <v>167</v>
      </c>
      <c r="F195" s="21" t="str">
        <f>IFERROR(INDEX($A$2:$A$225,MATCH(ROWS($E$2:E195),$E$2:$E$225,0)),"")</f>
        <v/>
      </c>
      <c r="G195" s="22">
        <f>IF(ISERROR(SEARCH('901B-10'!$D$10,$F195)),0,1)</f>
        <v>0</v>
      </c>
      <c r="H195" s="22" t="str">
        <f>IF($G195=0,"",COUNTIF($G$2:G195,1))</f>
        <v/>
      </c>
      <c r="I195" s="22" t="str">
        <f t="shared" si="10"/>
        <v/>
      </c>
      <c r="J195" s="22" t="str">
        <f t="shared" si="11"/>
        <v>State Charter</v>
      </c>
    </row>
    <row r="196" spans="1:10" x14ac:dyDescent="0.3">
      <c r="A196" s="20" t="s">
        <v>271</v>
      </c>
      <c r="B196" s="20" t="s">
        <v>248</v>
      </c>
      <c r="C196" s="20" t="s">
        <v>65</v>
      </c>
      <c r="D196" s="20" t="s">
        <v>455</v>
      </c>
      <c r="E196" s="21">
        <f t="shared" si="9"/>
        <v>174</v>
      </c>
      <c r="F196" s="21" t="str">
        <f>IFERROR(INDEX($A$2:$A$225,MATCH(ROWS($E$2:E196),$E$2:$E$225,0)),"")</f>
        <v/>
      </c>
      <c r="G196" s="22">
        <f>IF(ISERROR(SEARCH('901B-10'!$D$10,$F196)),0,1)</f>
        <v>0</v>
      </c>
      <c r="H196" s="22" t="str">
        <f>IF($G196=0,"",COUNTIF($G$2:G196,1))</f>
        <v/>
      </c>
      <c r="I196" s="22" t="str">
        <f t="shared" si="10"/>
        <v/>
      </c>
      <c r="J196" s="22" t="str">
        <f t="shared" si="11"/>
        <v>State Charter</v>
      </c>
    </row>
    <row r="197" spans="1:10" x14ac:dyDescent="0.3">
      <c r="A197" s="20" t="s">
        <v>635</v>
      </c>
      <c r="B197" s="20" t="s">
        <v>249</v>
      </c>
      <c r="C197" s="20" t="s">
        <v>65</v>
      </c>
      <c r="D197" s="20" t="s">
        <v>456</v>
      </c>
      <c r="E197" s="21">
        <f t="shared" si="9"/>
        <v>178</v>
      </c>
      <c r="F197" s="21" t="str">
        <f>IFERROR(INDEX($A$2:$A$225,MATCH(ROWS($E$2:E197),$E$2:$E$225,0)),"")</f>
        <v/>
      </c>
      <c r="G197" s="22">
        <f>IF(ISERROR(SEARCH('901B-10'!$D$10,$F197)),0,1)</f>
        <v>0</v>
      </c>
      <c r="H197" s="22" t="str">
        <f>IF($G197=0,"",COUNTIF($G$2:G197,1))</f>
        <v/>
      </c>
      <c r="I197" s="22" t="str">
        <f t="shared" si="10"/>
        <v/>
      </c>
      <c r="J197" s="22" t="str">
        <f t="shared" si="11"/>
        <v>State Charter</v>
      </c>
    </row>
    <row r="198" spans="1:10" x14ac:dyDescent="0.3">
      <c r="A198" s="20" t="s">
        <v>636</v>
      </c>
      <c r="B198" s="20" t="s">
        <v>250</v>
      </c>
      <c r="C198" s="20" t="s">
        <v>65</v>
      </c>
      <c r="D198" s="20" t="s">
        <v>457</v>
      </c>
      <c r="E198" s="21">
        <f t="shared" si="9"/>
        <v>179</v>
      </c>
      <c r="F198" s="21" t="str">
        <f>IFERROR(INDEX($A$2:$A$225,MATCH(ROWS($E$2:E198),$E$2:$E$225,0)),"")</f>
        <v/>
      </c>
      <c r="G198" s="22">
        <f>IF(ISERROR(SEARCH('901B-10'!$D$10,$F198)),0,1)</f>
        <v>0</v>
      </c>
      <c r="H198" s="22" t="str">
        <f>IF($G198=0,"",COUNTIF($G$2:G198,1))</f>
        <v/>
      </c>
      <c r="I198" s="22" t="str">
        <f t="shared" si="10"/>
        <v/>
      </c>
      <c r="J198" s="22" t="str">
        <f t="shared" si="11"/>
        <v>State Charter</v>
      </c>
    </row>
    <row r="199" spans="1:10" x14ac:dyDescent="0.3">
      <c r="A199" s="20" t="s">
        <v>637</v>
      </c>
      <c r="B199" s="20" t="s">
        <v>254</v>
      </c>
      <c r="C199" s="20" t="s">
        <v>65</v>
      </c>
      <c r="D199" s="20" t="s">
        <v>458</v>
      </c>
      <c r="E199" s="21">
        <f t="shared" si="9"/>
        <v>182</v>
      </c>
      <c r="F199" s="21" t="str">
        <f>IFERROR(INDEX($A$2:$A$225,MATCH(ROWS($E$2:E199),$E$2:$E$225,0)),"")</f>
        <v/>
      </c>
      <c r="G199" s="22">
        <f>IF(ISERROR(SEARCH('901B-10'!$D$10,$F199)),0,1)</f>
        <v>0</v>
      </c>
      <c r="H199" s="22" t="str">
        <f>IF($G199=0,"",COUNTIF($G$2:G199,1))</f>
        <v/>
      </c>
      <c r="I199" s="22" t="str">
        <f t="shared" si="10"/>
        <v/>
      </c>
      <c r="J199" s="22" t="str">
        <f t="shared" si="11"/>
        <v>State Charter</v>
      </c>
    </row>
    <row r="200" spans="1:10" x14ac:dyDescent="0.3">
      <c r="A200" s="20" t="s">
        <v>638</v>
      </c>
      <c r="B200" s="20" t="s">
        <v>255</v>
      </c>
      <c r="C200" s="20" t="s">
        <v>65</v>
      </c>
      <c r="D200" s="20" t="s">
        <v>459</v>
      </c>
      <c r="E200" s="21">
        <f t="shared" si="9"/>
        <v>1</v>
      </c>
      <c r="F200" s="21" t="str">
        <f>IFERROR(INDEX($A$2:$A$225,MATCH(ROWS($E$2:E200),$E$2:$E$225,0)),"")</f>
        <v/>
      </c>
      <c r="G200" s="22">
        <f>IF(ISERROR(SEARCH('901B-10'!$D$10,$F200)),0,1)</f>
        <v>0</v>
      </c>
      <c r="H200" s="22" t="str">
        <f>IF($G200=0,"",COUNTIF($G$2:G200,1))</f>
        <v/>
      </c>
      <c r="I200" s="22" t="str">
        <f t="shared" si="10"/>
        <v/>
      </c>
      <c r="J200" s="22" t="str">
        <f t="shared" si="11"/>
        <v>State Charter</v>
      </c>
    </row>
    <row r="201" spans="1:10" x14ac:dyDescent="0.3">
      <c r="A201" s="20" t="s">
        <v>258</v>
      </c>
      <c r="B201" s="20" t="s">
        <v>259</v>
      </c>
      <c r="C201" s="20" t="s">
        <v>65</v>
      </c>
      <c r="D201" s="20" t="s">
        <v>460</v>
      </c>
      <c r="E201" s="21">
        <f t="shared" si="9"/>
        <v>187</v>
      </c>
      <c r="F201" s="21" t="str">
        <f>IFERROR(INDEX($A$2:$A$225,MATCH(ROWS($E$2:E201),$E$2:$E$225,0)),"")</f>
        <v/>
      </c>
      <c r="G201" s="22">
        <f>IF(ISERROR(SEARCH('901B-10'!$D$10,$F201)),0,1)</f>
        <v>0</v>
      </c>
      <c r="H201" s="22" t="str">
        <f>IF($G201=0,"",COUNTIF($G$2:G201,1))</f>
        <v/>
      </c>
      <c r="I201" s="22" t="str">
        <f t="shared" si="10"/>
        <v/>
      </c>
      <c r="J201" s="22" t="str">
        <f t="shared" si="11"/>
        <v>State Charter</v>
      </c>
    </row>
    <row r="202" spans="1:10" x14ac:dyDescent="0.3">
      <c r="A202" s="20" t="s">
        <v>274</v>
      </c>
      <c r="B202" s="20" t="s">
        <v>275</v>
      </c>
      <c r="C202" s="20" t="s">
        <v>65</v>
      </c>
      <c r="D202" s="20" t="s">
        <v>461</v>
      </c>
      <c r="E202" s="21">
        <f t="shared" si="9"/>
        <v>139</v>
      </c>
      <c r="F202" s="21" t="str">
        <f>IFERROR(INDEX($A$2:$A$225,MATCH(ROWS($E$2:E202),$E$2:$E$225,0)),"")</f>
        <v/>
      </c>
      <c r="G202" s="22">
        <f>IF(ISERROR(SEARCH('901B-10'!$D$10,$F202)),0,1)</f>
        <v>0</v>
      </c>
      <c r="H202" s="22" t="str">
        <f>IF($G202=0,"",COUNTIF($G$2:G202,1))</f>
        <v/>
      </c>
      <c r="I202" s="22" t="str">
        <f t="shared" si="10"/>
        <v/>
      </c>
      <c r="J202" s="22" t="str">
        <f t="shared" si="11"/>
        <v>State Charter</v>
      </c>
    </row>
    <row r="203" spans="1:10" x14ac:dyDescent="0.3">
      <c r="A203" s="20" t="s">
        <v>276</v>
      </c>
      <c r="B203" s="20" t="s">
        <v>277</v>
      </c>
      <c r="C203" s="20" t="s">
        <v>65</v>
      </c>
      <c r="D203" s="20" t="s">
        <v>462</v>
      </c>
      <c r="E203" s="21">
        <f t="shared" si="9"/>
        <v>177</v>
      </c>
      <c r="F203" s="21" t="str">
        <f>IFERROR(INDEX($A$2:$A$225,MATCH(ROWS($E$2:E203),$E$2:$E$225,0)),"")</f>
        <v/>
      </c>
      <c r="G203" s="22">
        <f>IF(ISERROR(SEARCH('901B-10'!$D$10,$F203)),0,1)</f>
        <v>0</v>
      </c>
      <c r="H203" s="22" t="str">
        <f>IF($G203=0,"",COUNTIF($G$2:G203,1))</f>
        <v/>
      </c>
      <c r="I203" s="22" t="str">
        <f t="shared" si="10"/>
        <v/>
      </c>
      <c r="J203" s="22" t="str">
        <f t="shared" si="11"/>
        <v>State Charter</v>
      </c>
    </row>
    <row r="204" spans="1:10" x14ac:dyDescent="0.3">
      <c r="A204" s="20" t="s">
        <v>639</v>
      </c>
      <c r="B204" s="20" t="s">
        <v>467</v>
      </c>
      <c r="C204" s="20" t="s">
        <v>65</v>
      </c>
      <c r="D204" s="20" t="s">
        <v>640</v>
      </c>
      <c r="E204" s="21">
        <f t="shared" si="9"/>
        <v>63</v>
      </c>
      <c r="F204" s="21" t="str">
        <f>IFERROR(INDEX($A$2:$A$225,MATCH(ROWS($E$2:E204),$E$2:$E$225,0)),"")</f>
        <v/>
      </c>
      <c r="G204" s="22">
        <f>IF(ISERROR(SEARCH('901B-10'!$D$10,$F204)),0,1)</f>
        <v>0</v>
      </c>
      <c r="H204" s="22" t="str">
        <f>IF($G204=0,"",COUNTIF($G$2:G204,1))</f>
        <v/>
      </c>
      <c r="I204" s="22" t="str">
        <f>IFERROR(INDEX(F204:F428,MATCH(ROW(#REF!),H204:H428,0)),"")</f>
        <v/>
      </c>
      <c r="J204" s="22" t="str">
        <f t="shared" si="11"/>
        <v>State Charter</v>
      </c>
    </row>
    <row r="205" spans="1:10" x14ac:dyDescent="0.3">
      <c r="A205" s="20"/>
      <c r="B205" s="20"/>
      <c r="C205" s="20"/>
      <c r="D205" s="20"/>
      <c r="E205" s="21">
        <f t="shared" si="9"/>
        <v>0</v>
      </c>
      <c r="F205" s="21" t="str">
        <f>IFERROR(INDEX($A$2:$A$225,MATCH(ROWS($E$2:E205),$E$2:$E$225,0)),"")</f>
        <v/>
      </c>
      <c r="G205" s="22">
        <f>IF(ISERROR(SEARCH('901B-10'!$D$10,$F205)),0,1)</f>
        <v>0</v>
      </c>
      <c r="H205" s="22" t="str">
        <f>IF($G205=0,"",COUNTIF($G$2:G205,1))</f>
        <v/>
      </c>
      <c r="I205" s="22" t="str">
        <f t="shared" ref="I205:I256" si="12">IFERROR(INDEX(F204:F429,MATCH(ROW(H204),H204:H429,0)),"")</f>
        <v/>
      </c>
      <c r="J205" s="22" t="str">
        <f t="shared" si="11"/>
        <v/>
      </c>
    </row>
    <row r="206" spans="1:10" x14ac:dyDescent="0.3">
      <c r="A206" s="20"/>
      <c r="B206" s="20"/>
      <c r="C206" s="20"/>
      <c r="D206" s="20"/>
      <c r="E206" s="21">
        <f t="shared" si="9"/>
        <v>0</v>
      </c>
      <c r="F206" s="21" t="str">
        <f>IFERROR(INDEX($A$2:$A$225,MATCH(ROWS($E$2:E206),$E$2:$E$225,0)),"")</f>
        <v/>
      </c>
      <c r="G206" s="22">
        <f>IF(ISERROR(SEARCH('901B-10'!$D$10,$F206)),0,1)</f>
        <v>0</v>
      </c>
      <c r="H206" s="22" t="str">
        <f>IF($G206=0,"",COUNTIF($G$2:G206,1))</f>
        <v/>
      </c>
      <c r="I206" s="22" t="str">
        <f t="shared" si="12"/>
        <v/>
      </c>
      <c r="J206" s="22" t="str">
        <f t="shared" si="11"/>
        <v/>
      </c>
    </row>
    <row r="207" spans="1:10" x14ac:dyDescent="0.3">
      <c r="A207" s="20"/>
      <c r="B207" s="20"/>
      <c r="C207" s="20"/>
      <c r="D207" s="20"/>
      <c r="E207" s="21">
        <f t="shared" si="9"/>
        <v>0</v>
      </c>
      <c r="F207" s="21" t="str">
        <f>IFERROR(INDEX($A$2:$A$225,MATCH(ROWS($E$2:E207),$E$2:$E$225,0)),"")</f>
        <v/>
      </c>
      <c r="G207" s="22">
        <f>IF(ISERROR(SEARCH('901B-10'!$D$10,$F207)),0,1)</f>
        <v>0</v>
      </c>
      <c r="H207" s="22" t="str">
        <f>IF($G207=0,"",COUNTIF($G$2:G207,1))</f>
        <v/>
      </c>
      <c r="I207" s="22" t="str">
        <f t="shared" si="12"/>
        <v/>
      </c>
      <c r="J207" s="22" t="str">
        <f t="shared" si="11"/>
        <v/>
      </c>
    </row>
    <row r="208" spans="1:10" x14ac:dyDescent="0.3">
      <c r="A208" s="20"/>
      <c r="B208" s="20"/>
      <c r="C208" s="20"/>
      <c r="D208" s="20"/>
      <c r="E208" s="21">
        <f t="shared" si="9"/>
        <v>0</v>
      </c>
      <c r="F208" s="21" t="str">
        <f>IFERROR(INDEX($A$2:$A$225,MATCH(ROWS($E$2:E208),$E$2:$E$225,0)),"")</f>
        <v/>
      </c>
      <c r="G208" s="22">
        <f>IF(ISERROR(SEARCH('901B-10'!$D$10,$F208)),0,1)</f>
        <v>0</v>
      </c>
      <c r="H208" s="22" t="str">
        <f>IF($G208=0,"",COUNTIF($G$2:G208,1))</f>
        <v/>
      </c>
      <c r="I208" s="22" t="str">
        <f t="shared" si="12"/>
        <v/>
      </c>
      <c r="J208" s="22" t="str">
        <f t="shared" si="11"/>
        <v/>
      </c>
    </row>
    <row r="209" spans="1:10" x14ac:dyDescent="0.3">
      <c r="A209" s="20"/>
      <c r="B209" s="20"/>
      <c r="C209" s="20"/>
      <c r="D209" s="20"/>
      <c r="E209" s="21">
        <f t="shared" si="9"/>
        <v>0</v>
      </c>
      <c r="F209" s="21" t="str">
        <f>IFERROR(INDEX($A$2:$A$225,MATCH(ROWS($E$2:E209),$E$2:$E$225,0)),"")</f>
        <v/>
      </c>
      <c r="G209" s="22">
        <f>IF(ISERROR(SEARCH('901B-10'!$D$10,$F209)),0,1)</f>
        <v>0</v>
      </c>
      <c r="H209" s="22" t="str">
        <f>IF($G209=0,"",COUNTIF($G$2:G209,1))</f>
        <v/>
      </c>
      <c r="I209" s="22" t="str">
        <f t="shared" si="12"/>
        <v/>
      </c>
      <c r="J209" s="22" t="str">
        <f t="shared" si="11"/>
        <v/>
      </c>
    </row>
    <row r="210" spans="1:10" x14ac:dyDescent="0.3">
      <c r="A210" s="20"/>
      <c r="B210" s="20"/>
      <c r="C210" s="20"/>
      <c r="D210" s="20"/>
      <c r="E210" s="21">
        <f t="shared" si="9"/>
        <v>0</v>
      </c>
      <c r="F210" s="21" t="str">
        <f>IFERROR(INDEX($A$2:$A$225,MATCH(ROWS($E$2:E210),$E$2:$E$225,0)),"")</f>
        <v/>
      </c>
      <c r="G210" s="22">
        <f>IF(ISERROR(SEARCH('901B-10'!$D$10,$F210)),0,1)</f>
        <v>0</v>
      </c>
      <c r="H210" s="22" t="str">
        <f>IF($G210=0,"",COUNTIF($G$2:G210,1))</f>
        <v/>
      </c>
      <c r="I210" s="22" t="str">
        <f t="shared" si="12"/>
        <v/>
      </c>
      <c r="J210" s="22" t="str">
        <f t="shared" si="11"/>
        <v/>
      </c>
    </row>
    <row r="211" spans="1:10" x14ac:dyDescent="0.3">
      <c r="A211" s="20"/>
      <c r="B211" s="20"/>
      <c r="C211" s="20"/>
      <c r="D211" s="20"/>
      <c r="E211" s="21">
        <f t="shared" si="9"/>
        <v>0</v>
      </c>
      <c r="F211" s="21" t="str">
        <f>IFERROR(INDEX($A$2:$A$225,MATCH(ROWS($E$2:E211),$E$2:$E$225,0)),"")</f>
        <v/>
      </c>
      <c r="G211" s="22">
        <f>IF(ISERROR(SEARCH('901B-10'!$D$10,$F211)),0,1)</f>
        <v>0</v>
      </c>
      <c r="H211" s="22" t="str">
        <f>IF($G211=0,"",COUNTIF($G$2:G211,1))</f>
        <v/>
      </c>
      <c r="I211" s="22" t="str">
        <f t="shared" si="12"/>
        <v/>
      </c>
      <c r="J211" s="22" t="str">
        <f t="shared" si="11"/>
        <v/>
      </c>
    </row>
    <row r="212" spans="1:10" x14ac:dyDescent="0.3">
      <c r="A212" s="20"/>
      <c r="B212" s="20"/>
      <c r="C212" s="20"/>
      <c r="D212" s="20"/>
      <c r="E212" s="21">
        <f t="shared" si="9"/>
        <v>0</v>
      </c>
      <c r="F212" s="21" t="str">
        <f>IFERROR(INDEX($A$2:$A$225,MATCH(ROWS($E$2:E212),$E$2:$E$225,0)),"")</f>
        <v/>
      </c>
      <c r="G212" s="22">
        <f>IF(ISERROR(SEARCH('901B-10'!$D$10,$F212)),0,1)</f>
        <v>0</v>
      </c>
      <c r="H212" s="22" t="str">
        <f>IF($G212=0,"",COUNTIF($G$2:G212,1))</f>
        <v/>
      </c>
      <c r="I212" s="22" t="str">
        <f t="shared" si="12"/>
        <v/>
      </c>
      <c r="J212" s="22" t="str">
        <f t="shared" si="11"/>
        <v/>
      </c>
    </row>
    <row r="213" spans="1:10" x14ac:dyDescent="0.3">
      <c r="A213" s="20"/>
      <c r="B213" s="20"/>
      <c r="C213" s="20"/>
      <c r="D213" s="20"/>
      <c r="E213" s="21">
        <f t="shared" si="9"/>
        <v>0</v>
      </c>
      <c r="F213" s="21" t="str">
        <f>IFERROR(INDEX($A$2:$A$225,MATCH(ROWS($E$2:E213),$E$2:$E$225,0)),"")</f>
        <v/>
      </c>
      <c r="G213" s="22">
        <f>IF(ISERROR(SEARCH('901B-10'!$D$10,$F213)),0,1)</f>
        <v>0</v>
      </c>
      <c r="H213" s="22" t="str">
        <f>IF($G213=0,"",COUNTIF($G$2:G213,1))</f>
        <v/>
      </c>
      <c r="I213" s="22" t="str">
        <f t="shared" si="12"/>
        <v/>
      </c>
      <c r="J213" s="22" t="str">
        <f t="shared" si="11"/>
        <v/>
      </c>
    </row>
    <row r="214" spans="1:10" x14ac:dyDescent="0.3">
      <c r="A214" s="20"/>
      <c r="B214" s="20"/>
      <c r="C214" s="20"/>
      <c r="D214" s="20"/>
      <c r="E214" s="21">
        <f t="shared" si="9"/>
        <v>0</v>
      </c>
      <c r="F214" s="21" t="str">
        <f>IFERROR(INDEX($A$2:$A$225,MATCH(ROWS($E$2:E214),$E$2:$E$225,0)),"")</f>
        <v/>
      </c>
      <c r="G214" s="22">
        <f>IF(ISERROR(SEARCH('901B-10'!$D$10,$F214)),0,1)</f>
        <v>0</v>
      </c>
      <c r="H214" s="22" t="str">
        <f>IF($G214=0,"",COUNTIF($G$2:G214,1))</f>
        <v/>
      </c>
      <c r="I214" s="22" t="str">
        <f t="shared" si="12"/>
        <v/>
      </c>
      <c r="J214" s="22" t="str">
        <f t="shared" si="11"/>
        <v/>
      </c>
    </row>
    <row r="215" spans="1:10" x14ac:dyDescent="0.3">
      <c r="A215" s="20"/>
      <c r="B215" s="20"/>
      <c r="C215" s="20"/>
      <c r="D215" s="20"/>
      <c r="E215" s="21">
        <f t="shared" si="9"/>
        <v>0</v>
      </c>
      <c r="F215" s="21" t="str">
        <f>IFERROR(INDEX($A$2:$A$225,MATCH(ROWS($E$2:E215),$E$2:$E$225,0)),"")</f>
        <v/>
      </c>
      <c r="G215" s="22">
        <f>IF(ISERROR(SEARCH('901B-10'!$D$10,$F215)),0,1)</f>
        <v>0</v>
      </c>
      <c r="H215" s="22" t="str">
        <f>IF($G215=0,"",COUNTIF($G$2:G215,1))</f>
        <v/>
      </c>
      <c r="I215" s="22" t="str">
        <f t="shared" si="12"/>
        <v/>
      </c>
      <c r="J215" s="22" t="str">
        <f t="shared" si="11"/>
        <v/>
      </c>
    </row>
    <row r="216" spans="1:10" x14ac:dyDescent="0.3">
      <c r="A216" s="20"/>
      <c r="B216" s="20"/>
      <c r="C216" s="20"/>
      <c r="D216" s="20"/>
      <c r="E216" s="21">
        <f t="shared" si="9"/>
        <v>0</v>
      </c>
      <c r="F216" s="21" t="str">
        <f>IFERROR(INDEX($A$2:$A$225,MATCH(ROWS($E$2:E216),$E$2:$E$225,0)),"")</f>
        <v/>
      </c>
      <c r="G216" s="22">
        <f>IF(ISERROR(SEARCH('901B-10'!$D$10,$F216)),0,1)</f>
        <v>0</v>
      </c>
      <c r="H216" s="22" t="str">
        <f>IF($G216=0,"",COUNTIF($G$2:G216,1))</f>
        <v/>
      </c>
      <c r="I216" s="22" t="str">
        <f t="shared" si="12"/>
        <v/>
      </c>
      <c r="J216" s="22" t="str">
        <f t="shared" si="11"/>
        <v/>
      </c>
    </row>
    <row r="217" spans="1:10" x14ac:dyDescent="0.3">
      <c r="A217" s="20"/>
      <c r="B217" s="20"/>
      <c r="C217" s="20"/>
      <c r="D217" s="20"/>
      <c r="E217" s="21">
        <f t="shared" si="9"/>
        <v>0</v>
      </c>
      <c r="F217" s="21" t="str">
        <f>IFERROR(INDEX($A$2:$A$225,MATCH(ROWS($E$2:E217),$E$2:$E$225,0)),"")</f>
        <v/>
      </c>
      <c r="G217" s="22">
        <f>IF(ISERROR(SEARCH('901B-10'!$D$10,$F217)),0,1)</f>
        <v>0</v>
      </c>
      <c r="H217" s="22" t="str">
        <f>IF($G217=0,"",COUNTIF($G$2:G217,1))</f>
        <v/>
      </c>
      <c r="I217" s="22" t="str">
        <f t="shared" si="12"/>
        <v/>
      </c>
      <c r="J217" s="22" t="str">
        <f t="shared" si="11"/>
        <v/>
      </c>
    </row>
    <row r="218" spans="1:10" x14ac:dyDescent="0.3">
      <c r="A218" s="20"/>
      <c r="B218" s="20"/>
      <c r="C218" s="20"/>
      <c r="D218" s="20"/>
      <c r="E218" s="21">
        <f t="shared" si="9"/>
        <v>0</v>
      </c>
      <c r="F218" s="21" t="str">
        <f>IFERROR(INDEX($A$2:$A$225,MATCH(ROWS($E$2:E218),$E$2:$E$225,0)),"")</f>
        <v/>
      </c>
      <c r="G218" s="22">
        <f>IF(ISERROR(SEARCH('901B-10'!$D$10,$F218)),0,1)</f>
        <v>0</v>
      </c>
      <c r="H218" s="22" t="str">
        <f>IF($G218=0,"",COUNTIF($G$2:G218,1))</f>
        <v/>
      </c>
      <c r="I218" s="22" t="str">
        <f t="shared" si="12"/>
        <v/>
      </c>
      <c r="J218" s="22" t="str">
        <f t="shared" si="11"/>
        <v/>
      </c>
    </row>
    <row r="219" spans="1:10" x14ac:dyDescent="0.3">
      <c r="A219" s="20"/>
      <c r="B219" s="20"/>
      <c r="C219" s="20"/>
      <c r="D219" s="20"/>
      <c r="E219" s="21">
        <f t="shared" si="9"/>
        <v>0</v>
      </c>
      <c r="F219" s="21" t="str">
        <f>IFERROR(INDEX($A$2:$A$225,MATCH(ROWS($E$2:E219),$E$2:$E$225,0)),"")</f>
        <v/>
      </c>
      <c r="G219" s="22">
        <f>IF(ISERROR(SEARCH('901B-10'!$D$10,$F219)),0,1)</f>
        <v>0</v>
      </c>
      <c r="H219" s="22" t="str">
        <f>IF($G219=0,"",COUNTIF($G$2:G219,1))</f>
        <v/>
      </c>
      <c r="I219" s="22" t="str">
        <f t="shared" si="12"/>
        <v/>
      </c>
      <c r="J219" s="22" t="str">
        <f t="shared" si="11"/>
        <v/>
      </c>
    </row>
    <row r="220" spans="1:10" x14ac:dyDescent="0.3">
      <c r="A220" s="20"/>
      <c r="B220" s="20"/>
      <c r="C220" s="20"/>
      <c r="D220" s="20"/>
      <c r="E220" s="21">
        <f t="shared" si="9"/>
        <v>0</v>
      </c>
      <c r="F220" s="21" t="str">
        <f>IFERROR(INDEX($A$2:$A$225,MATCH(ROWS($E$2:E220),$E$2:$E$225,0)),"")</f>
        <v/>
      </c>
      <c r="G220" s="22">
        <f>IF(ISERROR(SEARCH('901B-10'!$D$10,$F220)),0,1)</f>
        <v>0</v>
      </c>
      <c r="H220" s="22" t="str">
        <f>IF($G220=0,"",COUNTIF($G$2:G220,1))</f>
        <v/>
      </c>
      <c r="I220" s="22" t="str">
        <f t="shared" si="12"/>
        <v/>
      </c>
      <c r="J220" s="22" t="str">
        <f t="shared" si="11"/>
        <v/>
      </c>
    </row>
    <row r="221" spans="1:10" x14ac:dyDescent="0.3">
      <c r="A221" s="20"/>
      <c r="B221" s="20"/>
      <c r="C221" s="20"/>
      <c r="D221" s="20"/>
      <c r="E221" s="21">
        <f t="shared" si="9"/>
        <v>0</v>
      </c>
      <c r="F221" s="21" t="str">
        <f>IFERROR(INDEX($A$2:$A$225,MATCH(ROWS($E$2:E221),$E$2:$E$225,0)),"")</f>
        <v/>
      </c>
      <c r="G221" s="22">
        <f>IF(ISERROR(SEARCH('901B-10'!$D$10,$F221)),0,1)</f>
        <v>0</v>
      </c>
      <c r="H221" s="22" t="str">
        <f>IF($G221=0,"",COUNTIF($G$2:G221,1))</f>
        <v/>
      </c>
      <c r="I221" s="22" t="str">
        <f t="shared" si="12"/>
        <v/>
      </c>
      <c r="J221" s="22" t="str">
        <f t="shared" si="11"/>
        <v/>
      </c>
    </row>
    <row r="222" spans="1:10" x14ac:dyDescent="0.3">
      <c r="A222" s="20"/>
      <c r="B222" s="20"/>
      <c r="C222" s="20"/>
      <c r="D222" s="20"/>
      <c r="E222" s="21">
        <f t="shared" si="9"/>
        <v>0</v>
      </c>
      <c r="F222" s="21" t="str">
        <f>IFERROR(INDEX($A$2:$A$225,MATCH(ROWS($E$2:E222),$E$2:$E$225,0)),"")</f>
        <v/>
      </c>
      <c r="G222" s="22">
        <f>IF(ISERROR(SEARCH('901B-10'!$D$10,$F222)),0,1)</f>
        <v>0</v>
      </c>
      <c r="H222" s="22" t="str">
        <f>IF($G222=0,"",COUNTIF($G$2:G222,1))</f>
        <v/>
      </c>
      <c r="I222" s="22" t="str">
        <f t="shared" si="12"/>
        <v/>
      </c>
      <c r="J222" s="22" t="str">
        <f t="shared" si="11"/>
        <v/>
      </c>
    </row>
    <row r="223" spans="1:10" x14ac:dyDescent="0.3">
      <c r="A223" s="20"/>
      <c r="B223" s="20"/>
      <c r="C223" s="20"/>
      <c r="D223" s="20"/>
      <c r="E223" s="21">
        <f t="shared" si="9"/>
        <v>0</v>
      </c>
      <c r="F223" s="21" t="str">
        <f>IFERROR(INDEX($A$2:$A$225,MATCH(ROWS($E$2:E223),$E$2:$E$225,0)),"")</f>
        <v/>
      </c>
      <c r="G223" s="22">
        <f>IF(ISERROR(SEARCH('901B-10'!$D$10,$F223)),0,1)</f>
        <v>0</v>
      </c>
      <c r="H223" s="22" t="str">
        <f>IF($G223=0,"",COUNTIF($G$2:G223,1))</f>
        <v/>
      </c>
      <c r="I223" s="22" t="str">
        <f t="shared" si="12"/>
        <v/>
      </c>
      <c r="J223" s="22" t="str">
        <f t="shared" si="11"/>
        <v/>
      </c>
    </row>
    <row r="224" spans="1:10" x14ac:dyDescent="0.3">
      <c r="A224" s="20"/>
      <c r="B224" s="20"/>
      <c r="C224" s="20"/>
      <c r="D224" s="20"/>
      <c r="E224" s="21">
        <f t="shared" si="9"/>
        <v>0</v>
      </c>
      <c r="F224" s="21" t="str">
        <f>IFERROR(INDEX($A$2:$A$225,MATCH(ROWS($E$2:E224),$E$2:$E$225,0)),"")</f>
        <v/>
      </c>
      <c r="G224" s="22">
        <f>IF(ISERROR(SEARCH('901B-10'!$D$10,$F224)),0,1)</f>
        <v>0</v>
      </c>
      <c r="H224" s="22" t="str">
        <f>IF($G224=0,"",COUNTIF($G$2:G224,1))</f>
        <v/>
      </c>
      <c r="I224" s="22" t="str">
        <f t="shared" si="12"/>
        <v/>
      </c>
      <c r="J224" s="22" t="str">
        <f t="shared" si="11"/>
        <v/>
      </c>
    </row>
    <row r="225" spans="1:10" x14ac:dyDescent="0.3">
      <c r="A225" s="20"/>
      <c r="B225" s="20"/>
      <c r="C225" s="20"/>
      <c r="D225" s="20"/>
      <c r="E225" s="21">
        <f t="shared" si="9"/>
        <v>0</v>
      </c>
      <c r="F225" s="21" t="str">
        <f>IFERROR(INDEX($A$2:$A$225,MATCH(ROWS($E$2:E225),$E$2:$E$225,0)),"")</f>
        <v/>
      </c>
      <c r="G225" s="22">
        <f>IF(ISERROR(SEARCH('901B-10'!$D$10,$F225)),0,1)</f>
        <v>0</v>
      </c>
      <c r="H225" s="22" t="str">
        <f>IF($G225=0,"",COUNTIF($G$2:G225,1))</f>
        <v/>
      </c>
      <c r="I225" s="22" t="str">
        <f t="shared" si="12"/>
        <v/>
      </c>
      <c r="J225" s="22" t="str">
        <f t="shared" si="11"/>
        <v/>
      </c>
    </row>
    <row r="226" spans="1:10" x14ac:dyDescent="0.3">
      <c r="A226" s="20"/>
      <c r="B226" s="20"/>
      <c r="C226" s="20"/>
      <c r="D226" s="20"/>
      <c r="E226" s="21">
        <f t="shared" si="9"/>
        <v>0</v>
      </c>
      <c r="F226" s="21" t="str">
        <f>IFERROR(INDEX($A$2:$A$225,MATCH(ROWS($E$2:E226),$E$2:$E$225,0)),"")</f>
        <v/>
      </c>
      <c r="G226" s="22">
        <f>IF(ISERROR(SEARCH('901B-10'!$D$10,$F226)),0,1)</f>
        <v>0</v>
      </c>
      <c r="H226" s="22" t="str">
        <f>IF($G226=0,"",COUNTIF($G$2:G226,1))</f>
        <v/>
      </c>
      <c r="I226" s="22" t="str">
        <f t="shared" si="12"/>
        <v/>
      </c>
      <c r="J226" s="22" t="str">
        <f t="shared" si="11"/>
        <v/>
      </c>
    </row>
    <row r="227" spans="1:10" x14ac:dyDescent="0.3">
      <c r="A227" s="20"/>
      <c r="B227" s="20"/>
      <c r="C227" s="20"/>
      <c r="D227" s="20"/>
      <c r="E227" s="21">
        <f t="shared" si="9"/>
        <v>0</v>
      </c>
      <c r="F227" s="21" t="str">
        <f>IFERROR(INDEX($A$2:$A$225,MATCH(ROWS($E$2:E227),$E$2:$E$225,0)),"")</f>
        <v/>
      </c>
      <c r="G227" s="22">
        <f>IF(ISERROR(SEARCH('901B-10'!$D$10,$F227)),0,1)</f>
        <v>0</v>
      </c>
      <c r="H227" s="22" t="str">
        <f>IF($G227=0,"",COUNTIF($G$2:G227,1))</f>
        <v/>
      </c>
      <c r="I227" s="22" t="str">
        <f t="shared" si="12"/>
        <v/>
      </c>
      <c r="J227" s="22" t="str">
        <f t="shared" si="11"/>
        <v/>
      </c>
    </row>
    <row r="228" spans="1:10" x14ac:dyDescent="0.3">
      <c r="A228" s="20"/>
      <c r="B228" s="20"/>
      <c r="C228" s="20"/>
      <c r="D228" s="20"/>
      <c r="E228" s="21">
        <f t="shared" si="9"/>
        <v>0</v>
      </c>
      <c r="F228" s="21" t="str">
        <f>IFERROR(INDEX($A$2:$A$225,MATCH(ROWS($E$2:E228),$E$2:$E$225,0)),"")</f>
        <v/>
      </c>
      <c r="G228" s="22">
        <f>IF(ISERROR(SEARCH('901B-10'!$D$10,$F228)),0,1)</f>
        <v>0</v>
      </c>
      <c r="H228" s="22" t="str">
        <f>IF($G228=0,"",COUNTIF($G$2:G228,1))</f>
        <v/>
      </c>
      <c r="I228" s="22" t="str">
        <f t="shared" si="12"/>
        <v/>
      </c>
      <c r="J228" s="22" t="str">
        <f t="shared" si="11"/>
        <v/>
      </c>
    </row>
    <row r="229" spans="1:10" x14ac:dyDescent="0.3">
      <c r="A229" s="20"/>
      <c r="B229" s="20"/>
      <c r="C229" s="20"/>
      <c r="D229" s="20"/>
      <c r="E229" s="21">
        <f t="shared" si="9"/>
        <v>0</v>
      </c>
      <c r="F229" s="21" t="str">
        <f>IFERROR(INDEX($A$2:$A$225,MATCH(ROWS($E$2:E229),$E$2:$E$225,0)),"")</f>
        <v/>
      </c>
      <c r="G229" s="22">
        <f>IF(ISERROR(SEARCH('901B-10'!$D$10,$F229)),0,1)</f>
        <v>0</v>
      </c>
      <c r="H229" s="22" t="str">
        <f>IF($G229=0,"",COUNTIF($G$2:G229,1))</f>
        <v/>
      </c>
      <c r="I229" s="22" t="str">
        <f t="shared" si="12"/>
        <v/>
      </c>
      <c r="J229" s="22" t="str">
        <f t="shared" si="11"/>
        <v/>
      </c>
    </row>
    <row r="230" spans="1:10" x14ac:dyDescent="0.3">
      <c r="A230" s="20"/>
      <c r="B230" s="20"/>
      <c r="C230" s="20"/>
      <c r="D230" s="20"/>
      <c r="E230" s="21">
        <f t="shared" si="9"/>
        <v>0</v>
      </c>
      <c r="F230" s="21" t="str">
        <f>IFERROR(INDEX($A$2:$A$225,MATCH(ROWS($E$2:E230),$E$2:$E$225,0)),"")</f>
        <v/>
      </c>
      <c r="G230" s="22">
        <f>IF(ISERROR(SEARCH('901B-10'!$D$10,$F230)),0,1)</f>
        <v>0</v>
      </c>
      <c r="H230" s="22" t="str">
        <f>IF($G230=0,"",COUNTIF($G$2:G230,1))</f>
        <v/>
      </c>
      <c r="I230" s="22" t="str">
        <f t="shared" si="12"/>
        <v/>
      </c>
      <c r="J230" s="22" t="str">
        <f t="shared" si="11"/>
        <v/>
      </c>
    </row>
    <row r="231" spans="1:10" x14ac:dyDescent="0.3">
      <c r="A231" s="20"/>
      <c r="B231" s="20"/>
      <c r="C231" s="20"/>
      <c r="D231" s="20"/>
      <c r="E231" s="21">
        <f t="shared" si="9"/>
        <v>0</v>
      </c>
      <c r="F231" s="21" t="str">
        <f>IFERROR(INDEX($A$2:$A$225,MATCH(ROWS($E$2:E231),$E$2:$E$225,0)),"")</f>
        <v/>
      </c>
      <c r="G231" s="22">
        <f>IF(ISERROR(SEARCH('901B-10'!$D$10,$F231)),0,1)</f>
        <v>0</v>
      </c>
      <c r="H231" s="22" t="str">
        <f>IF($G231=0,"",COUNTIF($G$2:G231,1))</f>
        <v/>
      </c>
      <c r="I231" s="22" t="str">
        <f t="shared" si="12"/>
        <v/>
      </c>
      <c r="J231" s="22" t="str">
        <f t="shared" si="11"/>
        <v/>
      </c>
    </row>
    <row r="232" spans="1:10" x14ac:dyDescent="0.3">
      <c r="A232" s="20"/>
      <c r="B232" s="20"/>
      <c r="C232" s="20"/>
      <c r="D232" s="20"/>
      <c r="E232" s="21">
        <f t="shared" si="9"/>
        <v>0</v>
      </c>
      <c r="F232" s="21" t="str">
        <f>IFERROR(INDEX($A$2:$A$225,MATCH(ROWS($E$2:E232),$E$2:$E$225,0)),"")</f>
        <v/>
      </c>
      <c r="G232" s="22">
        <f>IF(ISERROR(SEARCH('901B-10'!$D$10,$F232)),0,1)</f>
        <v>0</v>
      </c>
      <c r="H232" s="22" t="str">
        <f>IF($G232=0,"",COUNTIF($G$2:G232,1))</f>
        <v/>
      </c>
      <c r="I232" s="22" t="str">
        <f t="shared" si="12"/>
        <v/>
      </c>
      <c r="J232" s="22" t="str">
        <f t="shared" si="11"/>
        <v/>
      </c>
    </row>
    <row r="233" spans="1:10" x14ac:dyDescent="0.3">
      <c r="A233" s="20"/>
      <c r="B233" s="20"/>
      <c r="C233" s="20"/>
      <c r="D233" s="20"/>
      <c r="E233" s="21">
        <f t="shared" si="9"/>
        <v>0</v>
      </c>
      <c r="F233" s="21" t="str">
        <f>IFERROR(INDEX($A$2:$A$225,MATCH(ROWS($E$2:E233),$E$2:$E$225,0)),"")</f>
        <v/>
      </c>
      <c r="G233" s="22">
        <f>IF(ISERROR(SEARCH('901B-10'!$D$10,$F233)),0,1)</f>
        <v>0</v>
      </c>
      <c r="H233" s="22" t="str">
        <f>IF($G233=0,"",COUNTIF($G$2:G233,1))</f>
        <v/>
      </c>
      <c r="I233" s="22" t="str">
        <f t="shared" si="12"/>
        <v/>
      </c>
      <c r="J233" s="22" t="str">
        <f t="shared" si="11"/>
        <v/>
      </c>
    </row>
    <row r="234" spans="1:10" x14ac:dyDescent="0.3">
      <c r="A234" s="20"/>
      <c r="B234" s="20"/>
      <c r="C234" s="20"/>
      <c r="D234" s="20"/>
      <c r="E234" s="21">
        <f t="shared" si="9"/>
        <v>0</v>
      </c>
      <c r="F234" s="21" t="str">
        <f>IFERROR(INDEX($A$2:$A$225,MATCH(ROWS($E$2:E234),$E$2:$E$225,0)),"")</f>
        <v/>
      </c>
      <c r="G234" s="22">
        <f>IF(ISERROR(SEARCH('901B-10'!$D$10,$F234)),0,1)</f>
        <v>0</v>
      </c>
      <c r="H234" s="22" t="str">
        <f>IF($G234=0,"",COUNTIF($G$2:G234,1))</f>
        <v/>
      </c>
      <c r="I234" s="22" t="str">
        <f t="shared" si="12"/>
        <v/>
      </c>
      <c r="J234" s="22" t="str">
        <f t="shared" si="11"/>
        <v/>
      </c>
    </row>
    <row r="235" spans="1:10" x14ac:dyDescent="0.3">
      <c r="A235" s="20"/>
      <c r="B235" s="20"/>
      <c r="C235" s="20"/>
      <c r="D235" s="20"/>
      <c r="E235" s="21">
        <f t="shared" si="9"/>
        <v>0</v>
      </c>
      <c r="F235" s="21" t="str">
        <f>IFERROR(INDEX($A$2:$A$225,MATCH(ROWS($E$2:E235),$E$2:$E$225,0)),"")</f>
        <v/>
      </c>
      <c r="G235" s="22">
        <f>IF(ISERROR(SEARCH('901B-10'!$D$10,$F235)),0,1)</f>
        <v>0</v>
      </c>
      <c r="H235" s="22" t="str">
        <f>IF($G235=0,"",COUNTIF($G$2:G235,1))</f>
        <v/>
      </c>
      <c r="I235" s="22" t="str">
        <f t="shared" si="12"/>
        <v/>
      </c>
      <c r="J235" s="22" t="str">
        <f t="shared" si="11"/>
        <v/>
      </c>
    </row>
    <row r="236" spans="1:10" x14ac:dyDescent="0.3">
      <c r="A236" s="20"/>
      <c r="B236" s="20"/>
      <c r="C236" s="20"/>
      <c r="D236" s="20"/>
      <c r="E236" s="21">
        <f t="shared" si="9"/>
        <v>0</v>
      </c>
      <c r="F236" s="21" t="str">
        <f>IFERROR(INDEX($A$2:$A$225,MATCH(ROWS($E$2:E236),$E$2:$E$225,0)),"")</f>
        <v/>
      </c>
      <c r="G236" s="22">
        <f>IF(ISERROR(SEARCH('901B-10'!$D$10,$F236)),0,1)</f>
        <v>0</v>
      </c>
      <c r="H236" s="22" t="str">
        <f>IF($G236=0,"",COUNTIF($G$2:G236,1))</f>
        <v/>
      </c>
      <c r="I236" s="22" t="str">
        <f t="shared" si="12"/>
        <v/>
      </c>
      <c r="J236" s="22" t="str">
        <f t="shared" si="11"/>
        <v/>
      </c>
    </row>
    <row r="237" spans="1:10" x14ac:dyDescent="0.3">
      <c r="A237" s="20"/>
      <c r="B237" s="20"/>
      <c r="C237" s="20"/>
      <c r="D237" s="20"/>
      <c r="E237" s="21">
        <f t="shared" si="9"/>
        <v>0</v>
      </c>
      <c r="F237" s="21" t="str">
        <f>IFERROR(INDEX($A$2:$A$225,MATCH(ROWS($E$2:E237),$E$2:$E$225,0)),"")</f>
        <v/>
      </c>
      <c r="G237" s="22">
        <f>IF(ISERROR(SEARCH('901B-10'!$D$10,$F237)),0,1)</f>
        <v>0</v>
      </c>
      <c r="H237" s="22" t="str">
        <f>IF($G237=0,"",COUNTIF($G$2:G237,1))</f>
        <v/>
      </c>
      <c r="I237" s="22" t="str">
        <f t="shared" si="12"/>
        <v/>
      </c>
      <c r="J237" s="22" t="str">
        <f t="shared" si="11"/>
        <v/>
      </c>
    </row>
    <row r="238" spans="1:10" x14ac:dyDescent="0.3">
      <c r="A238" s="20"/>
      <c r="B238" s="20"/>
      <c r="C238" s="20"/>
      <c r="D238" s="20"/>
      <c r="E238" s="21">
        <f t="shared" si="9"/>
        <v>0</v>
      </c>
      <c r="F238" s="21" t="str">
        <f>IFERROR(INDEX($A$2:$A$225,MATCH(ROWS($E$2:E238),$E$2:$E$225,0)),"")</f>
        <v/>
      </c>
      <c r="G238" s="22">
        <f>IF(ISERROR(SEARCH('901B-10'!$D$10,$F238)),0,1)</f>
        <v>0</v>
      </c>
      <c r="H238" s="22" t="str">
        <f>IF($G238=0,"",COUNTIF($G$2:G238,1))</f>
        <v/>
      </c>
      <c r="I238" s="22" t="str">
        <f t="shared" si="12"/>
        <v/>
      </c>
      <c r="J238" s="22" t="str">
        <f t="shared" si="11"/>
        <v/>
      </c>
    </row>
    <row r="239" spans="1:10" x14ac:dyDescent="0.3">
      <c r="A239" s="20"/>
      <c r="B239" s="20"/>
      <c r="C239" s="20"/>
      <c r="D239" s="20"/>
      <c r="E239" s="21">
        <f t="shared" si="9"/>
        <v>0</v>
      </c>
      <c r="F239" s="21" t="str">
        <f>IFERROR(INDEX($A$2:$A$225,MATCH(ROWS($E$2:E239),$E$2:$E$225,0)),"")</f>
        <v/>
      </c>
      <c r="G239" s="22">
        <f>IF(ISERROR(SEARCH('901B-10'!$D$10,$F239)),0,1)</f>
        <v>0</v>
      </c>
      <c r="H239" s="22" t="str">
        <f>IF($G239=0,"",COUNTIF($G$2:G239,1))</f>
        <v/>
      </c>
      <c r="I239" s="22" t="str">
        <f t="shared" si="12"/>
        <v/>
      </c>
      <c r="J239" s="22" t="str">
        <f t="shared" si="11"/>
        <v/>
      </c>
    </row>
    <row r="240" spans="1:10" x14ac:dyDescent="0.3">
      <c r="A240" s="20"/>
      <c r="B240" s="20"/>
      <c r="C240" s="20"/>
      <c r="D240" s="20"/>
      <c r="E240" s="21">
        <f t="shared" si="9"/>
        <v>0</v>
      </c>
      <c r="F240" s="21" t="str">
        <f>IFERROR(INDEX($A$2:$A$225,MATCH(ROWS($E$2:E240),$E$2:$E$225,0)),"")</f>
        <v/>
      </c>
      <c r="G240" s="22">
        <f>IF(ISERROR(SEARCH('901B-10'!$D$10,$F240)),0,1)</f>
        <v>0</v>
      </c>
      <c r="H240" s="22" t="str">
        <f>IF($G240=0,"",COUNTIF($G$2:G240,1))</f>
        <v/>
      </c>
      <c r="I240" s="22" t="str">
        <f t="shared" si="12"/>
        <v/>
      </c>
      <c r="J240" s="22" t="str">
        <f t="shared" si="11"/>
        <v/>
      </c>
    </row>
    <row r="241" spans="1:10" x14ac:dyDescent="0.3">
      <c r="A241" s="20"/>
      <c r="B241" s="20"/>
      <c r="C241" s="20"/>
      <c r="D241" s="20"/>
      <c r="E241" s="21">
        <f t="shared" si="9"/>
        <v>0</v>
      </c>
      <c r="F241" s="21" t="str">
        <f>IFERROR(INDEX($A$2:$A$225,MATCH(ROWS($E$2:E241),$E$2:$E$225,0)),"")</f>
        <v/>
      </c>
      <c r="G241" s="22">
        <f>IF(ISERROR(SEARCH('901B-10'!$D$10,$F241)),0,1)</f>
        <v>0</v>
      </c>
      <c r="H241" s="22" t="str">
        <f>IF($G241=0,"",COUNTIF($G$2:G241,1))</f>
        <v/>
      </c>
      <c r="I241" s="22" t="str">
        <f t="shared" si="12"/>
        <v/>
      </c>
      <c r="J241" s="22" t="str">
        <f t="shared" si="11"/>
        <v/>
      </c>
    </row>
    <row r="242" spans="1:10" x14ac:dyDescent="0.3">
      <c r="A242" s="20"/>
      <c r="B242" s="20"/>
      <c r="C242" s="20"/>
      <c r="D242" s="20"/>
      <c r="E242" s="21">
        <f t="shared" si="9"/>
        <v>0</v>
      </c>
      <c r="F242" s="21" t="str">
        <f>IFERROR(INDEX($A$2:$A$225,MATCH(ROWS($E$2:E242),$E$2:$E$225,0)),"")</f>
        <v/>
      </c>
      <c r="G242" s="22">
        <f>IF(ISERROR(SEARCH('901B-10'!$D$10,$F242)),0,1)</f>
        <v>0</v>
      </c>
      <c r="H242" s="22" t="str">
        <f>IF($G242=0,"",COUNTIF($G$2:G242,1))</f>
        <v/>
      </c>
      <c r="I242" s="22" t="str">
        <f t="shared" si="12"/>
        <v/>
      </c>
      <c r="J242" s="22" t="str">
        <f t="shared" si="11"/>
        <v/>
      </c>
    </row>
    <row r="243" spans="1:10" x14ac:dyDescent="0.3">
      <c r="A243" s="20"/>
      <c r="B243" s="20"/>
      <c r="C243" s="20"/>
      <c r="D243" s="20"/>
      <c r="E243" s="21">
        <f t="shared" si="9"/>
        <v>0</v>
      </c>
      <c r="F243" s="21" t="str">
        <f>IFERROR(INDEX($A$2:$A$225,MATCH(ROWS($E$2:E243),$E$2:$E$225,0)),"")</f>
        <v/>
      </c>
      <c r="G243" s="22">
        <f>IF(ISERROR(SEARCH('901B-10'!$D$10,$F243)),0,1)</f>
        <v>0</v>
      </c>
      <c r="H243" s="22" t="str">
        <f>IF($G243=0,"",COUNTIF($G$2:G243,1))</f>
        <v/>
      </c>
      <c r="I243" s="22" t="str">
        <f t="shared" si="12"/>
        <v/>
      </c>
      <c r="J243" s="22" t="str">
        <f t="shared" si="11"/>
        <v/>
      </c>
    </row>
    <row r="244" spans="1:10" x14ac:dyDescent="0.3">
      <c r="A244" s="20"/>
      <c r="B244" s="20"/>
      <c r="C244" s="20"/>
      <c r="D244" s="20"/>
      <c r="E244" s="21">
        <f t="shared" si="9"/>
        <v>0</v>
      </c>
      <c r="F244" s="21" t="str">
        <f>IFERROR(INDEX($A$2:$A$225,MATCH(ROWS($E$2:E244),$E$2:$E$225,0)),"")</f>
        <v/>
      </c>
      <c r="G244" s="22">
        <f>IF(ISERROR(SEARCH('901B-10'!$D$10,$F244)),0,1)</f>
        <v>0</v>
      </c>
      <c r="H244" s="22" t="str">
        <f>IF($G244=0,"",COUNTIF($G$2:G244,1))</f>
        <v/>
      </c>
      <c r="I244" s="22" t="str">
        <f t="shared" si="12"/>
        <v/>
      </c>
      <c r="J244" s="22" t="str">
        <f t="shared" si="11"/>
        <v/>
      </c>
    </row>
    <row r="245" spans="1:10" x14ac:dyDescent="0.3">
      <c r="A245" s="20"/>
      <c r="B245" s="20"/>
      <c r="C245" s="20"/>
      <c r="D245" s="20"/>
      <c r="E245" s="21">
        <f t="shared" si="9"/>
        <v>0</v>
      </c>
      <c r="F245" s="21" t="str">
        <f>IFERROR(INDEX($A$2:$A$225,MATCH(ROWS($E$2:E245),$E$2:$E$225,0)),"")</f>
        <v/>
      </c>
      <c r="G245" s="22">
        <f>IF(ISERROR(SEARCH('901B-10'!$D$10,$F245)),0,1)</f>
        <v>0</v>
      </c>
      <c r="H245" s="22" t="str">
        <f>IF($G245=0,"",COUNTIF($G$2:G245,1))</f>
        <v/>
      </c>
      <c r="I245" s="22" t="str">
        <f t="shared" si="12"/>
        <v/>
      </c>
      <c r="J245" s="22" t="str">
        <f t="shared" si="11"/>
        <v/>
      </c>
    </row>
    <row r="246" spans="1:10" x14ac:dyDescent="0.3">
      <c r="A246" s="20"/>
      <c r="B246" s="20"/>
      <c r="C246" s="20"/>
      <c r="D246" s="20"/>
      <c r="E246" s="21">
        <f t="shared" si="9"/>
        <v>0</v>
      </c>
      <c r="F246" s="21" t="str">
        <f>IFERROR(INDEX($A$2:$A$225,MATCH(ROWS($E$2:E246),$E$2:$E$225,0)),"")</f>
        <v/>
      </c>
      <c r="G246" s="22">
        <f>IF(ISERROR(SEARCH('901B-10'!$D$10,$F246)),0,1)</f>
        <v>0</v>
      </c>
      <c r="H246" s="22" t="str">
        <f>IF($G246=0,"",COUNTIF($G$2:G246,1))</f>
        <v/>
      </c>
      <c r="I246" s="22" t="str">
        <f t="shared" si="12"/>
        <v/>
      </c>
      <c r="J246" s="22" t="str">
        <f t="shared" si="11"/>
        <v/>
      </c>
    </row>
    <row r="247" spans="1:10" x14ac:dyDescent="0.3">
      <c r="A247" s="20"/>
      <c r="B247" s="20"/>
      <c r="C247" s="20"/>
      <c r="D247" s="20"/>
      <c r="E247" s="21">
        <f t="shared" si="9"/>
        <v>0</v>
      </c>
      <c r="F247" s="21" t="str">
        <f>IFERROR(INDEX($A$2:$A$225,MATCH(ROWS($E$2:E247),$E$2:$E$225,0)),"")</f>
        <v/>
      </c>
      <c r="G247" s="22">
        <f>IF(ISERROR(SEARCH('901B-10'!$D$10,$F247)),0,1)</f>
        <v>0</v>
      </c>
      <c r="H247" s="22" t="str">
        <f>IF($G247=0,"",COUNTIF($G$2:G247,1))</f>
        <v/>
      </c>
      <c r="I247" s="22" t="str">
        <f t="shared" si="12"/>
        <v/>
      </c>
      <c r="J247" s="22" t="str">
        <f t="shared" si="11"/>
        <v/>
      </c>
    </row>
    <row r="248" spans="1:10" x14ac:dyDescent="0.3">
      <c r="A248" s="20"/>
      <c r="B248" s="20"/>
      <c r="C248" s="20"/>
      <c r="D248" s="20"/>
      <c r="E248" s="21">
        <f t="shared" si="9"/>
        <v>0</v>
      </c>
      <c r="F248" s="21" t="str">
        <f>IFERROR(INDEX($A$2:$A$225,MATCH(ROWS($E$2:E248),$E$2:$E$225,0)),"")</f>
        <v/>
      </c>
      <c r="G248" s="22">
        <f>IF(ISERROR(SEARCH('901B-10'!$D$10,$F248)),0,1)</f>
        <v>0</v>
      </c>
      <c r="H248" s="22" t="str">
        <f>IF($G248=0,"",COUNTIF($G$2:G248,1))</f>
        <v/>
      </c>
      <c r="I248" s="22" t="str">
        <f t="shared" si="12"/>
        <v/>
      </c>
      <c r="J248" s="22" t="str">
        <f t="shared" si="11"/>
        <v/>
      </c>
    </row>
    <row r="249" spans="1:10" x14ac:dyDescent="0.3">
      <c r="A249" s="20"/>
      <c r="B249" s="20"/>
      <c r="C249" s="20"/>
      <c r="D249" s="20"/>
      <c r="E249" s="21">
        <f t="shared" si="9"/>
        <v>0</v>
      </c>
      <c r="F249" s="21" t="str">
        <f>IFERROR(INDEX($A$2:$A$225,MATCH(ROWS($E$2:E249),$E$2:$E$225,0)),"")</f>
        <v/>
      </c>
      <c r="G249" s="22">
        <f>IF(ISERROR(SEARCH('901B-10'!$D$10,$F249)),0,1)</f>
        <v>0</v>
      </c>
      <c r="H249" s="22" t="str">
        <f>IF($G249=0,"",COUNTIF($G$2:G249,1))</f>
        <v/>
      </c>
      <c r="I249" s="22" t="str">
        <f t="shared" si="12"/>
        <v/>
      </c>
      <c r="J249" s="22" t="str">
        <f t="shared" si="11"/>
        <v/>
      </c>
    </row>
    <row r="250" spans="1:10" x14ac:dyDescent="0.3">
      <c r="A250" s="20"/>
      <c r="B250" s="20"/>
      <c r="C250" s="20"/>
      <c r="D250" s="20"/>
      <c r="E250" s="21">
        <f t="shared" si="9"/>
        <v>0</v>
      </c>
      <c r="F250" s="21" t="str">
        <f>IFERROR(INDEX($A$2:$A$225,MATCH(ROWS($E$2:E250),$E$2:$E$225,0)),"")</f>
        <v/>
      </c>
      <c r="G250" s="22">
        <f>IF(ISERROR(SEARCH('901B-10'!$D$10,$F250)),0,1)</f>
        <v>0</v>
      </c>
      <c r="H250" s="22" t="str">
        <f>IF($G250=0,"",COUNTIF($G$2:G250,1))</f>
        <v/>
      </c>
      <c r="I250" s="22" t="str">
        <f t="shared" si="12"/>
        <v/>
      </c>
      <c r="J250" s="22" t="str">
        <f t="shared" si="11"/>
        <v/>
      </c>
    </row>
    <row r="251" spans="1:10" x14ac:dyDescent="0.3">
      <c r="A251" s="20"/>
      <c r="B251" s="20"/>
      <c r="C251" s="20"/>
      <c r="D251" s="20"/>
      <c r="E251" s="21">
        <f t="shared" si="9"/>
        <v>0</v>
      </c>
      <c r="F251" s="21" t="str">
        <f>IFERROR(INDEX($A$2:$A$225,MATCH(ROWS($E$2:E251),$E$2:$E$225,0)),"")</f>
        <v/>
      </c>
      <c r="G251" s="22">
        <f>IF(ISERROR(SEARCH('901B-10'!$D$10,$F251)),0,1)</f>
        <v>0</v>
      </c>
      <c r="H251" s="22" t="str">
        <f>IF($G251=0,"",COUNTIF($G$2:G251,1))</f>
        <v/>
      </c>
      <c r="I251" s="22" t="str">
        <f t="shared" si="12"/>
        <v/>
      </c>
      <c r="J251" s="22" t="str">
        <f t="shared" si="11"/>
        <v/>
      </c>
    </row>
    <row r="252" spans="1:10" x14ac:dyDescent="0.3">
      <c r="A252" s="20"/>
      <c r="B252" s="20"/>
      <c r="C252" s="20"/>
      <c r="D252" s="20"/>
      <c r="E252" s="21">
        <f t="shared" si="9"/>
        <v>0</v>
      </c>
      <c r="F252" s="21" t="str">
        <f>IFERROR(INDEX($A$2:$A$225,MATCH(ROWS($E$2:E252),$E$2:$E$225,0)),"")</f>
        <v/>
      </c>
      <c r="G252" s="22">
        <f>IF(ISERROR(SEARCH('901B-10'!$D$10,$F252)),0,1)</f>
        <v>0</v>
      </c>
      <c r="H252" s="22" t="str">
        <f>IF($G252=0,"",COUNTIF($G$2:G252,1))</f>
        <v/>
      </c>
      <c r="I252" s="22" t="str">
        <f t="shared" si="12"/>
        <v/>
      </c>
      <c r="J252" s="22" t="str">
        <f t="shared" si="11"/>
        <v/>
      </c>
    </row>
    <row r="253" spans="1:10" x14ac:dyDescent="0.3">
      <c r="A253" s="20"/>
      <c r="B253" s="20"/>
      <c r="C253" s="20"/>
      <c r="D253" s="20"/>
      <c r="E253" s="21">
        <f t="shared" si="9"/>
        <v>0</v>
      </c>
      <c r="F253" s="21" t="str">
        <f>IFERROR(INDEX($A$2:$A$225,MATCH(ROWS($E$2:E253),$E$2:$E$225,0)),"")</f>
        <v/>
      </c>
      <c r="G253" s="22">
        <f>IF(ISERROR(SEARCH('901B-10'!$D$10,$F253)),0,1)</f>
        <v>0</v>
      </c>
      <c r="H253" s="22" t="str">
        <f>IF($G253=0,"",COUNTIF($G$2:G253,1))</f>
        <v/>
      </c>
      <c r="I253" s="22" t="str">
        <f t="shared" si="12"/>
        <v/>
      </c>
      <c r="J253" s="22" t="str">
        <f t="shared" si="11"/>
        <v/>
      </c>
    </row>
    <row r="254" spans="1:10" x14ac:dyDescent="0.3">
      <c r="A254" s="20"/>
      <c r="B254" s="20"/>
      <c r="C254" s="20"/>
      <c r="D254" s="20"/>
      <c r="E254" s="21">
        <f t="shared" si="9"/>
        <v>0</v>
      </c>
      <c r="F254" s="21" t="str">
        <f>IFERROR(INDEX($A$2:$A$225,MATCH(ROWS($E$2:E254),$E$2:$E$225,0)),"")</f>
        <v/>
      </c>
      <c r="G254" s="22">
        <f>IF(ISERROR(SEARCH('901B-10'!$D$10,$F254)),0,1)</f>
        <v>0</v>
      </c>
      <c r="H254" s="22" t="str">
        <f>IF($G254=0,"",COUNTIF($G$2:G254,1))</f>
        <v/>
      </c>
      <c r="I254" s="22" t="str">
        <f t="shared" si="12"/>
        <v/>
      </c>
      <c r="J254" s="22" t="str">
        <f t="shared" si="11"/>
        <v/>
      </c>
    </row>
    <row r="255" spans="1:10" x14ac:dyDescent="0.3">
      <c r="A255" s="20"/>
      <c r="B255" s="20"/>
      <c r="C255" s="20"/>
      <c r="D255" s="20"/>
      <c r="E255" s="21">
        <f t="shared" si="9"/>
        <v>0</v>
      </c>
      <c r="F255" s="21" t="str">
        <f>IFERROR(INDEX($A$2:$A$225,MATCH(ROWS($E$2:E255),$E$2:$E$225,0)),"")</f>
        <v/>
      </c>
      <c r="G255" s="22">
        <f>IF(ISERROR(SEARCH('901B-10'!$D$10,$F255)),0,1)</f>
        <v>0</v>
      </c>
      <c r="H255" s="22" t="str">
        <f>IF($G255=0,"",COUNTIF($G$2:G255,1))</f>
        <v/>
      </c>
      <c r="I255" s="22" t="str">
        <f t="shared" si="12"/>
        <v/>
      </c>
      <c r="J255" s="22" t="str">
        <f t="shared" si="11"/>
        <v/>
      </c>
    </row>
    <row r="256" spans="1:10" x14ac:dyDescent="0.3">
      <c r="A256" s="20"/>
      <c r="B256" s="20"/>
      <c r="C256" s="20"/>
      <c r="D256" s="20"/>
      <c r="E256" s="21">
        <f t="shared" si="9"/>
        <v>0</v>
      </c>
      <c r="F256" s="21" t="str">
        <f>IFERROR(INDEX($A$2:$A$225,MATCH(ROWS($E$2:E256),$E$2:$E$225,0)),"")</f>
        <v/>
      </c>
      <c r="G256" s="22">
        <f>IF(ISERROR(SEARCH('901B-10'!$D$10,$F256)),0,1)</f>
        <v>0</v>
      </c>
      <c r="H256" s="22" t="str">
        <f>IF($G256=0,"",COUNTIF($G$2:G256,1))</f>
        <v/>
      </c>
      <c r="I256" s="22" t="str">
        <f t="shared" si="12"/>
        <v/>
      </c>
      <c r="J256" s="22" t="str">
        <f t="shared" si="11"/>
        <v/>
      </c>
    </row>
  </sheetData>
  <sheetProtection algorithmName="SHA-512" hashValue="ikZsMC04encHbOiGa3Am+/sig7yJiKIdTNfP4iVzar22flHplxK7nIsuQIOQSYgk1CPVbVYo3AmpA19LW69+Yg==" saltValue="EHm6z3bNl7nCDRoeLkqfDQ==" spinCount="100000" sheet="1" objects="1" scenarios="1"/>
  <autoFilter ref="A1:J256" xr:uid="{00000000-0001-0000-04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C56F3BCBF149869AEAC0508793E1" ma:contentTypeVersion="1" ma:contentTypeDescription="Create a new document." ma:contentTypeScope="" ma:versionID="bdb2dcba445e97b2afe0c621e1eb8599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077900-E658-406D-8656-E48E72A67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87C01A-F9FA-4D14-AC1B-23DCC9BB13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048EBF-87F0-405F-B396-DAEEF41B17FE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31b0f60-fd0c-42a1-8924-8e870d476e8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901B-10</vt:lpstr>
      <vt:lpstr>PED_ONLY</vt:lpstr>
      <vt:lpstr>PED_ONLY2</vt:lpstr>
      <vt:lpstr>'901B-10'!Print_Area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Cordova, Sara, PED</cp:lastModifiedBy>
  <cp:lastPrinted>2022-04-02T16:05:13Z</cp:lastPrinted>
  <dcterms:created xsi:type="dcterms:W3CDTF">2021-01-11T20:21:37Z</dcterms:created>
  <dcterms:modified xsi:type="dcterms:W3CDTF">2023-04-21T15:58:24Z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0x0101000E3CC56F3BCBF149869AEAC0508793E1</vt:lpwstr>
  </property>
</Properties>
</file>