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4forFY25/"/>
    </mc:Choice>
  </mc:AlternateContent>
  <xr:revisionPtr revIDLastSave="0" documentId="13_ncr:1_{0A4991B6-1906-43DD-A4C5-923377DBB773}" xr6:coauthVersionLast="47" xr6:coauthVersionMax="47" xr10:uidLastSave="{00000000-0000-0000-0000-000000000000}"/>
  <bookViews>
    <workbookView xWindow="-28920" yWindow="-45" windowWidth="29040" windowHeight="15840" xr2:uid="{A2EC3BA4-D1E1-4CFF-A95A-D870B2EE4196}"/>
  </bookViews>
  <sheets>
    <sheet name="80-120-40" sheetId="2" r:id="rId1"/>
    <sheet name="Calendar Data" sheetId="3" r:id="rId2"/>
    <sheet name="910B5" sheetId="1" r:id="rId3"/>
    <sheet name="Reporting Dates" sheetId="4" state="hidden" r:id="rId4"/>
  </sheets>
  <definedNames>
    <definedName name="_xlnm._FilterDatabase" localSheetId="1" hidden="1">'Calendar Data'!$A$3:$Q$190</definedName>
    <definedName name="_Parse_In" hidden="1">#REF!</definedName>
    <definedName name="_Parse_Out" hidden="1">#REF!</definedName>
    <definedName name="_xlnm.Print_Area" localSheetId="0">'80-120-40'!$A$1:$M$217</definedName>
    <definedName name="_xlnm.Print_Area" localSheetId="2">'910B5'!$A$1:$I$128</definedName>
    <definedName name="_xlnm.Print_Titles" localSheetId="0">'80-120-40'!$1:$6</definedName>
    <definedName name="_xlnm.Print_Titles" localSheetId="2">'910B5'!$1:$4</definedName>
    <definedName name="_xlnm.Print_Titles" localSheetId="1">'Calendar Data'!$1:$3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B11" i="1"/>
  <c r="I2" i="1" l="1"/>
  <c r="C2" i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4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Q3" i="3" l="1"/>
  <c r="J190" i="3"/>
  <c r="F190" i="3"/>
  <c r="G190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4" i="3"/>
  <c r="B15" i="4"/>
  <c r="B9" i="4"/>
  <c r="H190" i="3" l="1"/>
  <c r="D70" i="1" l="1"/>
  <c r="L43" i="2"/>
  <c r="L10" i="2" l="1"/>
  <c r="L27" i="2" s="1"/>
  <c r="D77" i="1" s="1"/>
  <c r="H77" i="1" s="1"/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O126" i="3" s="1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O146" i="3" s="1"/>
  <c r="M147" i="3"/>
  <c r="M148" i="3"/>
  <c r="M149" i="3"/>
  <c r="M150" i="3"/>
  <c r="M151" i="3"/>
  <c r="M152" i="3"/>
  <c r="M153" i="3"/>
  <c r="M154" i="3"/>
  <c r="M155" i="3"/>
  <c r="O155" i="3" s="1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4" i="3"/>
  <c r="B16" i="4"/>
  <c r="F8" i="1" s="1"/>
  <c r="B10" i="4"/>
  <c r="F7" i="1" s="1"/>
  <c r="B4" i="4"/>
  <c r="F6" i="1" s="1"/>
  <c r="I48" i="2"/>
  <c r="E49" i="2"/>
  <c r="G40" i="2"/>
  <c r="H40" i="2" s="1"/>
  <c r="H38" i="2"/>
  <c r="F35" i="2"/>
  <c r="E36" i="2"/>
  <c r="F36" i="2" s="1"/>
  <c r="F30" i="2"/>
  <c r="I26" i="2"/>
  <c r="B26" i="1" s="1"/>
  <c r="H26" i="1" s="1"/>
  <c r="I121" i="1"/>
  <c r="I120" i="1"/>
  <c r="I119" i="1"/>
  <c r="H97" i="1"/>
  <c r="H95" i="1"/>
  <c r="N172" i="3" l="1"/>
  <c r="P172" i="3" s="1"/>
  <c r="O172" i="3"/>
  <c r="N88" i="3"/>
  <c r="P88" i="3" s="1"/>
  <c r="O88" i="3"/>
  <c r="N76" i="3"/>
  <c r="P76" i="3" s="1"/>
  <c r="O76" i="3"/>
  <c r="N64" i="3"/>
  <c r="P64" i="3" s="1"/>
  <c r="O64" i="3"/>
  <c r="N52" i="3"/>
  <c r="P52" i="3" s="1"/>
  <c r="O52" i="3"/>
  <c r="N40" i="3"/>
  <c r="P40" i="3" s="1"/>
  <c r="O40" i="3"/>
  <c r="N28" i="3"/>
  <c r="P28" i="3" s="1"/>
  <c r="O28" i="3"/>
  <c r="N16" i="3"/>
  <c r="P16" i="3" s="1"/>
  <c r="O16" i="3"/>
  <c r="N183" i="3"/>
  <c r="P183" i="3" s="1"/>
  <c r="O183" i="3"/>
  <c r="N171" i="3"/>
  <c r="P171" i="3" s="1"/>
  <c r="O171" i="3"/>
  <c r="N159" i="3"/>
  <c r="P159" i="3" s="1"/>
  <c r="O159" i="3"/>
  <c r="N147" i="3"/>
  <c r="P147" i="3" s="1"/>
  <c r="O147" i="3"/>
  <c r="N135" i="3"/>
  <c r="P135" i="3" s="1"/>
  <c r="O135" i="3"/>
  <c r="N123" i="3"/>
  <c r="P123" i="3" s="1"/>
  <c r="O123" i="3"/>
  <c r="N111" i="3"/>
  <c r="P111" i="3" s="1"/>
  <c r="O111" i="3"/>
  <c r="N99" i="3"/>
  <c r="P99" i="3" s="1"/>
  <c r="O99" i="3"/>
  <c r="N87" i="3"/>
  <c r="P87" i="3" s="1"/>
  <c r="O87" i="3"/>
  <c r="N75" i="3"/>
  <c r="P75" i="3" s="1"/>
  <c r="O75" i="3"/>
  <c r="N63" i="3"/>
  <c r="P63" i="3" s="1"/>
  <c r="O63" i="3"/>
  <c r="N51" i="3"/>
  <c r="P51" i="3" s="1"/>
  <c r="O51" i="3"/>
  <c r="N39" i="3"/>
  <c r="P39" i="3" s="1"/>
  <c r="O39" i="3"/>
  <c r="N27" i="3"/>
  <c r="P27" i="3" s="1"/>
  <c r="O27" i="3"/>
  <c r="N15" i="3"/>
  <c r="P15" i="3" s="1"/>
  <c r="O15" i="3"/>
  <c r="N124" i="3"/>
  <c r="P124" i="3" s="1"/>
  <c r="O124" i="3"/>
  <c r="N122" i="3"/>
  <c r="P122" i="3" s="1"/>
  <c r="O122" i="3"/>
  <c r="N50" i="3"/>
  <c r="P50" i="3" s="1"/>
  <c r="O50" i="3"/>
  <c r="N169" i="3"/>
  <c r="P169" i="3" s="1"/>
  <c r="O169" i="3"/>
  <c r="N109" i="3"/>
  <c r="P109" i="3" s="1"/>
  <c r="O109" i="3"/>
  <c r="N85" i="3"/>
  <c r="P85" i="3" s="1"/>
  <c r="O85" i="3"/>
  <c r="N49" i="3"/>
  <c r="P49" i="3" s="1"/>
  <c r="O49" i="3"/>
  <c r="N13" i="3"/>
  <c r="P13" i="3" s="1"/>
  <c r="O13" i="3"/>
  <c r="N180" i="3"/>
  <c r="P180" i="3" s="1"/>
  <c r="O180" i="3"/>
  <c r="N168" i="3"/>
  <c r="P168" i="3" s="1"/>
  <c r="O168" i="3"/>
  <c r="N156" i="3"/>
  <c r="P156" i="3" s="1"/>
  <c r="O156" i="3"/>
  <c r="N144" i="3"/>
  <c r="P144" i="3" s="1"/>
  <c r="O144" i="3"/>
  <c r="N132" i="3"/>
  <c r="P132" i="3" s="1"/>
  <c r="O132" i="3"/>
  <c r="N120" i="3"/>
  <c r="P120" i="3" s="1"/>
  <c r="O120" i="3"/>
  <c r="Q120" i="3" s="1"/>
  <c r="N108" i="3"/>
  <c r="P108" i="3" s="1"/>
  <c r="O108" i="3"/>
  <c r="N96" i="3"/>
  <c r="P96" i="3" s="1"/>
  <c r="O96" i="3"/>
  <c r="N84" i="3"/>
  <c r="P84" i="3" s="1"/>
  <c r="O84" i="3"/>
  <c r="N72" i="3"/>
  <c r="P72" i="3" s="1"/>
  <c r="O72" i="3"/>
  <c r="N60" i="3"/>
  <c r="P60" i="3" s="1"/>
  <c r="O60" i="3"/>
  <c r="N48" i="3"/>
  <c r="P48" i="3" s="1"/>
  <c r="O48" i="3"/>
  <c r="N36" i="3"/>
  <c r="P36" i="3" s="1"/>
  <c r="O36" i="3"/>
  <c r="N24" i="3"/>
  <c r="P24" i="3" s="1"/>
  <c r="O24" i="3"/>
  <c r="N12" i="3"/>
  <c r="P12" i="3" s="1"/>
  <c r="O12" i="3"/>
  <c r="N100" i="3"/>
  <c r="P100" i="3" s="1"/>
  <c r="O100" i="3"/>
  <c r="N98" i="3"/>
  <c r="P98" i="3" s="1"/>
  <c r="O98" i="3"/>
  <c r="N181" i="3"/>
  <c r="P181" i="3" s="1"/>
  <c r="O181" i="3"/>
  <c r="N143" i="3"/>
  <c r="P143" i="3" s="1"/>
  <c r="O143" i="3"/>
  <c r="N131" i="3"/>
  <c r="P131" i="3" s="1"/>
  <c r="O131" i="3"/>
  <c r="N119" i="3"/>
  <c r="P119" i="3" s="1"/>
  <c r="O119" i="3"/>
  <c r="N107" i="3"/>
  <c r="P107" i="3" s="1"/>
  <c r="O107" i="3"/>
  <c r="N95" i="3"/>
  <c r="P95" i="3" s="1"/>
  <c r="O95" i="3"/>
  <c r="N83" i="3"/>
  <c r="P83" i="3" s="1"/>
  <c r="O83" i="3"/>
  <c r="N71" i="3"/>
  <c r="P71" i="3" s="1"/>
  <c r="O71" i="3"/>
  <c r="N59" i="3"/>
  <c r="P59" i="3" s="1"/>
  <c r="O59" i="3"/>
  <c r="N47" i="3"/>
  <c r="P47" i="3" s="1"/>
  <c r="O47" i="3"/>
  <c r="N35" i="3"/>
  <c r="P35" i="3" s="1"/>
  <c r="O35" i="3"/>
  <c r="N23" i="3"/>
  <c r="P23" i="3" s="1"/>
  <c r="O23" i="3"/>
  <c r="N11" i="3"/>
  <c r="P11" i="3" s="1"/>
  <c r="O11" i="3"/>
  <c r="N38" i="3"/>
  <c r="P38" i="3" s="1"/>
  <c r="O38" i="3"/>
  <c r="N133" i="3"/>
  <c r="P133" i="3" s="1"/>
  <c r="O133" i="3"/>
  <c r="N73" i="3"/>
  <c r="P73" i="3" s="1"/>
  <c r="O73" i="3"/>
  <c r="N167" i="3"/>
  <c r="P167" i="3" s="1"/>
  <c r="O167" i="3"/>
  <c r="N178" i="3"/>
  <c r="P178" i="3" s="1"/>
  <c r="O178" i="3"/>
  <c r="N166" i="3"/>
  <c r="P166" i="3" s="1"/>
  <c r="O166" i="3"/>
  <c r="N154" i="3"/>
  <c r="P154" i="3" s="1"/>
  <c r="O154" i="3"/>
  <c r="N142" i="3"/>
  <c r="P142" i="3" s="1"/>
  <c r="O142" i="3"/>
  <c r="N130" i="3"/>
  <c r="P130" i="3" s="1"/>
  <c r="O130" i="3"/>
  <c r="N118" i="3"/>
  <c r="P118" i="3" s="1"/>
  <c r="O118" i="3"/>
  <c r="N106" i="3"/>
  <c r="P106" i="3" s="1"/>
  <c r="O106" i="3"/>
  <c r="N94" i="3"/>
  <c r="P94" i="3" s="1"/>
  <c r="O94" i="3"/>
  <c r="N82" i="3"/>
  <c r="P82" i="3" s="1"/>
  <c r="O82" i="3"/>
  <c r="N70" i="3"/>
  <c r="P70" i="3" s="1"/>
  <c r="O70" i="3"/>
  <c r="N58" i="3"/>
  <c r="P58" i="3" s="1"/>
  <c r="O58" i="3"/>
  <c r="N46" i="3"/>
  <c r="P46" i="3" s="1"/>
  <c r="O46" i="3"/>
  <c r="N34" i="3"/>
  <c r="P34" i="3" s="1"/>
  <c r="O34" i="3"/>
  <c r="N22" i="3"/>
  <c r="P22" i="3" s="1"/>
  <c r="O22" i="3"/>
  <c r="N10" i="3"/>
  <c r="P10" i="3" s="1"/>
  <c r="O10" i="3"/>
  <c r="N160" i="3"/>
  <c r="P160" i="3" s="1"/>
  <c r="O160" i="3"/>
  <c r="N134" i="3"/>
  <c r="P134" i="3" s="1"/>
  <c r="O134" i="3"/>
  <c r="N62" i="3"/>
  <c r="P62" i="3" s="1"/>
  <c r="O62" i="3"/>
  <c r="N97" i="3"/>
  <c r="P97" i="3" s="1"/>
  <c r="O97" i="3"/>
  <c r="N37" i="3"/>
  <c r="P37" i="3" s="1"/>
  <c r="O37" i="3"/>
  <c r="N189" i="3"/>
  <c r="P189" i="3" s="1"/>
  <c r="O189" i="3"/>
  <c r="N177" i="3"/>
  <c r="P177" i="3" s="1"/>
  <c r="O177" i="3"/>
  <c r="N165" i="3"/>
  <c r="P165" i="3" s="1"/>
  <c r="O165" i="3"/>
  <c r="N153" i="3"/>
  <c r="P153" i="3" s="1"/>
  <c r="O153" i="3"/>
  <c r="N141" i="3"/>
  <c r="P141" i="3" s="1"/>
  <c r="O141" i="3"/>
  <c r="N129" i="3"/>
  <c r="P129" i="3" s="1"/>
  <c r="O129" i="3"/>
  <c r="N117" i="3"/>
  <c r="P117" i="3" s="1"/>
  <c r="O117" i="3"/>
  <c r="N105" i="3"/>
  <c r="P105" i="3" s="1"/>
  <c r="O105" i="3"/>
  <c r="N93" i="3"/>
  <c r="P93" i="3" s="1"/>
  <c r="O93" i="3"/>
  <c r="N81" i="3"/>
  <c r="P81" i="3" s="1"/>
  <c r="O81" i="3"/>
  <c r="N69" i="3"/>
  <c r="P69" i="3" s="1"/>
  <c r="O69" i="3"/>
  <c r="N57" i="3"/>
  <c r="P57" i="3" s="1"/>
  <c r="O57" i="3"/>
  <c r="N45" i="3"/>
  <c r="P45" i="3" s="1"/>
  <c r="O45" i="3"/>
  <c r="N33" i="3"/>
  <c r="P33" i="3" s="1"/>
  <c r="O33" i="3"/>
  <c r="N21" i="3"/>
  <c r="P21" i="3" s="1"/>
  <c r="O21" i="3"/>
  <c r="N9" i="3"/>
  <c r="P9" i="3" s="1"/>
  <c r="O9" i="3"/>
  <c r="N112" i="3"/>
  <c r="P112" i="3" s="1"/>
  <c r="O112" i="3"/>
  <c r="N110" i="3"/>
  <c r="P110" i="3" s="1"/>
  <c r="O110" i="3"/>
  <c r="N86" i="3"/>
  <c r="P86" i="3" s="1"/>
  <c r="O86" i="3"/>
  <c r="N121" i="3"/>
  <c r="P121" i="3" s="1"/>
  <c r="O121" i="3"/>
  <c r="N61" i="3"/>
  <c r="P61" i="3" s="1"/>
  <c r="O61" i="3"/>
  <c r="N179" i="3"/>
  <c r="P179" i="3" s="1"/>
  <c r="O179" i="3"/>
  <c r="N188" i="3"/>
  <c r="P188" i="3" s="1"/>
  <c r="O188" i="3"/>
  <c r="N176" i="3"/>
  <c r="P176" i="3" s="1"/>
  <c r="O176" i="3"/>
  <c r="N164" i="3"/>
  <c r="P164" i="3" s="1"/>
  <c r="O164" i="3"/>
  <c r="N152" i="3"/>
  <c r="P152" i="3" s="1"/>
  <c r="O152" i="3"/>
  <c r="N140" i="3"/>
  <c r="P140" i="3" s="1"/>
  <c r="O140" i="3"/>
  <c r="N128" i="3"/>
  <c r="P128" i="3" s="1"/>
  <c r="O128" i="3"/>
  <c r="N116" i="3"/>
  <c r="P116" i="3" s="1"/>
  <c r="O116" i="3"/>
  <c r="N104" i="3"/>
  <c r="P104" i="3" s="1"/>
  <c r="O104" i="3"/>
  <c r="N92" i="3"/>
  <c r="P92" i="3" s="1"/>
  <c r="O92" i="3"/>
  <c r="N80" i="3"/>
  <c r="P80" i="3" s="1"/>
  <c r="O80" i="3"/>
  <c r="N68" i="3"/>
  <c r="P68" i="3" s="1"/>
  <c r="O68" i="3"/>
  <c r="N56" i="3"/>
  <c r="P56" i="3" s="1"/>
  <c r="O56" i="3"/>
  <c r="N44" i="3"/>
  <c r="P44" i="3" s="1"/>
  <c r="O44" i="3"/>
  <c r="N32" i="3"/>
  <c r="P32" i="3" s="1"/>
  <c r="O32" i="3"/>
  <c r="N20" i="3"/>
  <c r="P20" i="3" s="1"/>
  <c r="O20" i="3"/>
  <c r="N8" i="3"/>
  <c r="P8" i="3" s="1"/>
  <c r="O8" i="3"/>
  <c r="N148" i="3"/>
  <c r="P148" i="3" s="1"/>
  <c r="O148" i="3"/>
  <c r="N182" i="3"/>
  <c r="P182" i="3" s="1"/>
  <c r="O182" i="3"/>
  <c r="N74" i="3"/>
  <c r="P74" i="3" s="1"/>
  <c r="O74" i="3"/>
  <c r="N145" i="3"/>
  <c r="P145" i="3" s="1"/>
  <c r="O145" i="3"/>
  <c r="N25" i="3"/>
  <c r="P25" i="3" s="1"/>
  <c r="O25" i="3"/>
  <c r="N187" i="3"/>
  <c r="P187" i="3" s="1"/>
  <c r="O187" i="3"/>
  <c r="N175" i="3"/>
  <c r="P175" i="3" s="1"/>
  <c r="O175" i="3"/>
  <c r="N163" i="3"/>
  <c r="P163" i="3" s="1"/>
  <c r="O163" i="3"/>
  <c r="N151" i="3"/>
  <c r="P151" i="3" s="1"/>
  <c r="O151" i="3"/>
  <c r="N139" i="3"/>
  <c r="P139" i="3" s="1"/>
  <c r="O139" i="3"/>
  <c r="N127" i="3"/>
  <c r="P127" i="3" s="1"/>
  <c r="O127" i="3"/>
  <c r="N115" i="3"/>
  <c r="P115" i="3" s="1"/>
  <c r="O115" i="3"/>
  <c r="N103" i="3"/>
  <c r="P103" i="3" s="1"/>
  <c r="O103" i="3"/>
  <c r="N91" i="3"/>
  <c r="P91" i="3" s="1"/>
  <c r="O91" i="3"/>
  <c r="N79" i="3"/>
  <c r="P79" i="3" s="1"/>
  <c r="O79" i="3"/>
  <c r="N67" i="3"/>
  <c r="P67" i="3" s="1"/>
  <c r="O67" i="3"/>
  <c r="N55" i="3"/>
  <c r="P55" i="3" s="1"/>
  <c r="O55" i="3"/>
  <c r="N43" i="3"/>
  <c r="P43" i="3" s="1"/>
  <c r="O43" i="3"/>
  <c r="N31" i="3"/>
  <c r="P31" i="3" s="1"/>
  <c r="O31" i="3"/>
  <c r="N19" i="3"/>
  <c r="P19" i="3" s="1"/>
  <c r="O19" i="3"/>
  <c r="N7" i="3"/>
  <c r="P7" i="3" s="1"/>
  <c r="O7" i="3"/>
  <c r="N184" i="3"/>
  <c r="P184" i="3" s="1"/>
  <c r="O184" i="3"/>
  <c r="N170" i="3"/>
  <c r="P170" i="3" s="1"/>
  <c r="O170" i="3"/>
  <c r="N14" i="3"/>
  <c r="P14" i="3" s="1"/>
  <c r="O14" i="3"/>
  <c r="N114" i="3"/>
  <c r="P114" i="3" s="1"/>
  <c r="O114" i="3"/>
  <c r="N102" i="3"/>
  <c r="P102" i="3" s="1"/>
  <c r="O102" i="3"/>
  <c r="N90" i="3"/>
  <c r="P90" i="3" s="1"/>
  <c r="O90" i="3"/>
  <c r="N78" i="3"/>
  <c r="P78" i="3" s="1"/>
  <c r="O78" i="3"/>
  <c r="N66" i="3"/>
  <c r="P66" i="3" s="1"/>
  <c r="O66" i="3"/>
  <c r="N54" i="3"/>
  <c r="P54" i="3" s="1"/>
  <c r="O54" i="3"/>
  <c r="N42" i="3"/>
  <c r="P42" i="3" s="1"/>
  <c r="O42" i="3"/>
  <c r="N30" i="3"/>
  <c r="P30" i="3" s="1"/>
  <c r="O30" i="3"/>
  <c r="N18" i="3"/>
  <c r="P18" i="3" s="1"/>
  <c r="O18" i="3"/>
  <c r="N6" i="3"/>
  <c r="P6" i="3" s="1"/>
  <c r="O6" i="3"/>
  <c r="N136" i="3"/>
  <c r="P136" i="3" s="1"/>
  <c r="O136" i="3"/>
  <c r="N158" i="3"/>
  <c r="P158" i="3" s="1"/>
  <c r="O158" i="3"/>
  <c r="N26" i="3"/>
  <c r="P26" i="3" s="1"/>
  <c r="O26" i="3"/>
  <c r="N157" i="3"/>
  <c r="P157" i="3" s="1"/>
  <c r="O157" i="3"/>
  <c r="N186" i="3"/>
  <c r="P186" i="3" s="1"/>
  <c r="O186" i="3"/>
  <c r="N174" i="3"/>
  <c r="P174" i="3" s="1"/>
  <c r="O174" i="3"/>
  <c r="N162" i="3"/>
  <c r="P162" i="3" s="1"/>
  <c r="O162" i="3"/>
  <c r="N150" i="3"/>
  <c r="P150" i="3" s="1"/>
  <c r="O150" i="3"/>
  <c r="N138" i="3"/>
  <c r="P138" i="3" s="1"/>
  <c r="O138" i="3"/>
  <c r="N185" i="3"/>
  <c r="P185" i="3" s="1"/>
  <c r="O185" i="3"/>
  <c r="N173" i="3"/>
  <c r="P173" i="3" s="1"/>
  <c r="O173" i="3"/>
  <c r="N161" i="3"/>
  <c r="P161" i="3" s="1"/>
  <c r="O161" i="3"/>
  <c r="N149" i="3"/>
  <c r="P149" i="3" s="1"/>
  <c r="O149" i="3"/>
  <c r="N137" i="3"/>
  <c r="P137" i="3" s="1"/>
  <c r="O137" i="3"/>
  <c r="N125" i="3"/>
  <c r="P125" i="3" s="1"/>
  <c r="O125" i="3"/>
  <c r="N113" i="3"/>
  <c r="P113" i="3" s="1"/>
  <c r="O113" i="3"/>
  <c r="N101" i="3"/>
  <c r="P101" i="3" s="1"/>
  <c r="O101" i="3"/>
  <c r="N89" i="3"/>
  <c r="P89" i="3" s="1"/>
  <c r="O89" i="3"/>
  <c r="N77" i="3"/>
  <c r="P77" i="3" s="1"/>
  <c r="O77" i="3"/>
  <c r="N65" i="3"/>
  <c r="P65" i="3" s="1"/>
  <c r="O65" i="3"/>
  <c r="N53" i="3"/>
  <c r="P53" i="3" s="1"/>
  <c r="O53" i="3"/>
  <c r="N41" i="3"/>
  <c r="P41" i="3" s="1"/>
  <c r="O41" i="3"/>
  <c r="N29" i="3"/>
  <c r="P29" i="3" s="1"/>
  <c r="O29" i="3"/>
  <c r="N17" i="3"/>
  <c r="P17" i="3" s="1"/>
  <c r="O17" i="3"/>
  <c r="N5" i="3"/>
  <c r="P5" i="3" s="1"/>
  <c r="O5" i="3"/>
  <c r="Q5" i="3" s="1"/>
  <c r="N4" i="3"/>
  <c r="P4" i="3" s="1"/>
  <c r="O4" i="3"/>
  <c r="N146" i="3"/>
  <c r="N155" i="3"/>
  <c r="P155" i="3" s="1"/>
  <c r="N126" i="3"/>
  <c r="P126" i="3" s="1"/>
  <c r="Q126" i="3" s="1"/>
  <c r="D52" i="1"/>
  <c r="I122" i="1"/>
  <c r="I123" i="1" s="1"/>
  <c r="G42" i="2"/>
  <c r="G32" i="2"/>
  <c r="H32" i="2" s="1"/>
  <c r="I67" i="2"/>
  <c r="J67" i="2" s="1"/>
  <c r="I217" i="2"/>
  <c r="B90" i="1" s="1"/>
  <c r="H91" i="1" s="1"/>
  <c r="I56" i="2"/>
  <c r="B37" i="1" s="1"/>
  <c r="H37" i="1" s="1"/>
  <c r="G49" i="2"/>
  <c r="M39" i="2"/>
  <c r="D48" i="1" s="1"/>
  <c r="I17" i="2"/>
  <c r="B17" i="1" s="1"/>
  <c r="H17" i="1" s="1"/>
  <c r="G10" i="2"/>
  <c r="G11" i="2" s="1"/>
  <c r="I62" i="2"/>
  <c r="B41" i="1" s="1"/>
  <c r="H41" i="1" s="1"/>
  <c r="I15" i="2"/>
  <c r="B15" i="1" s="1"/>
  <c r="I57" i="2"/>
  <c r="B38" i="1" s="1"/>
  <c r="H38" i="1" s="1"/>
  <c r="I21" i="2"/>
  <c r="B21" i="1" s="1"/>
  <c r="H21" i="1" s="1"/>
  <c r="H30" i="2"/>
  <c r="I30" i="2"/>
  <c r="F34" i="2"/>
  <c r="E42" i="2"/>
  <c r="H31" i="2"/>
  <c r="H39" i="2"/>
  <c r="I16" i="2"/>
  <c r="B16" i="1" s="1"/>
  <c r="H16" i="1" s="1"/>
  <c r="I19" i="2"/>
  <c r="B19" i="1" s="1"/>
  <c r="H19" i="1" s="1"/>
  <c r="I23" i="2"/>
  <c r="B23" i="1" s="1"/>
  <c r="H23" i="1" s="1"/>
  <c r="H34" i="2"/>
  <c r="I55" i="2"/>
  <c r="B36" i="1" s="1"/>
  <c r="H36" i="1" s="1"/>
  <c r="I58" i="2"/>
  <c r="B39" i="1" s="1"/>
  <c r="H39" i="1" s="1"/>
  <c r="I211" i="2"/>
  <c r="D84" i="1" s="1"/>
  <c r="I9" i="2"/>
  <c r="I34" i="2"/>
  <c r="I47" i="2"/>
  <c r="I49" i="2" s="1"/>
  <c r="B52" i="1" s="1"/>
  <c r="E40" i="2"/>
  <c r="F40" i="2" s="1"/>
  <c r="J40" i="2" s="1"/>
  <c r="B48" i="1" s="1"/>
  <c r="I38" i="2"/>
  <c r="I24" i="2"/>
  <c r="B24" i="1" s="1"/>
  <c r="H24" i="1" s="1"/>
  <c r="G36" i="2"/>
  <c r="H36" i="2" s="1"/>
  <c r="J36" i="2" s="1"/>
  <c r="B47" i="1" s="1"/>
  <c r="F38" i="2"/>
  <c r="J38" i="2" s="1"/>
  <c r="I190" i="3"/>
  <c r="Q8" i="3" l="1"/>
  <c r="Q152" i="3"/>
  <c r="Q24" i="3"/>
  <c r="Q150" i="3"/>
  <c r="P146" i="3"/>
  <c r="Q146" i="3" s="1"/>
  <c r="Q149" i="3"/>
  <c r="Q155" i="3"/>
  <c r="A62" i="1"/>
  <c r="G31" i="1"/>
  <c r="I125" i="1"/>
  <c r="I126" i="1" s="1"/>
  <c r="F52" i="1"/>
  <c r="H52" i="1" s="1"/>
  <c r="M31" i="2"/>
  <c r="H81" i="1"/>
  <c r="C49" i="1"/>
  <c r="L49" i="2"/>
  <c r="Q22" i="3"/>
  <c r="Q137" i="3"/>
  <c r="Q181" i="3"/>
  <c r="Q148" i="3"/>
  <c r="Q16" i="3"/>
  <c r="Q34" i="3"/>
  <c r="Q36" i="3"/>
  <c r="Q72" i="3"/>
  <c r="Q48" i="3"/>
  <c r="Q169" i="3"/>
  <c r="Q122" i="3"/>
  <c r="Q17" i="3"/>
  <c r="Q80" i="3"/>
  <c r="Q31" i="3"/>
  <c r="Q157" i="3"/>
  <c r="Q123" i="3"/>
  <c r="Q156" i="3"/>
  <c r="Q20" i="3"/>
  <c r="Q151" i="3"/>
  <c r="Q60" i="3"/>
  <c r="Q49" i="3"/>
  <c r="Q139" i="3"/>
  <c r="Q167" i="3"/>
  <c r="Q52" i="3"/>
  <c r="Q135" i="3"/>
  <c r="Q82" i="3"/>
  <c r="Q71" i="3"/>
  <c r="Q23" i="3"/>
  <c r="Q19" i="3"/>
  <c r="Q103" i="3"/>
  <c r="Q153" i="3"/>
  <c r="Q110" i="3"/>
  <c r="Q133" i="3"/>
  <c r="Q58" i="3"/>
  <c r="Q145" i="3"/>
  <c r="Q29" i="3"/>
  <c r="Q10" i="3"/>
  <c r="Q54" i="3"/>
  <c r="Q43" i="3"/>
  <c r="Q83" i="3"/>
  <c r="Q6" i="3"/>
  <c r="Q108" i="3"/>
  <c r="Q25" i="3"/>
  <c r="Q53" i="3"/>
  <c r="Q159" i="3"/>
  <c r="Q90" i="3"/>
  <c r="Q84" i="3"/>
  <c r="Q4" i="3"/>
  <c r="Q163" i="3"/>
  <c r="Q117" i="3"/>
  <c r="Q168" i="3"/>
  <c r="Q183" i="3"/>
  <c r="Q69" i="3"/>
  <c r="Q184" i="3"/>
  <c r="Q96" i="3"/>
  <c r="Q127" i="3"/>
  <c r="Q30" i="3"/>
  <c r="Q147" i="3"/>
  <c r="Q109" i="3"/>
  <c r="Q61" i="3"/>
  <c r="Q91" i="3"/>
  <c r="Q93" i="3"/>
  <c r="Q44" i="3"/>
  <c r="Q99" i="3"/>
  <c r="Q121" i="3"/>
  <c r="Q142" i="3"/>
  <c r="Q125" i="3"/>
  <c r="Q79" i="3"/>
  <c r="Q15" i="3"/>
  <c r="Q166" i="3"/>
  <c r="Q138" i="3"/>
  <c r="Q118" i="3"/>
  <c r="Q64" i="3"/>
  <c r="Q132" i="3"/>
  <c r="Q187" i="3"/>
  <c r="Q46" i="3"/>
  <c r="Q33" i="3"/>
  <c r="Q76" i="3"/>
  <c r="Q97" i="3"/>
  <c r="Q56" i="3"/>
  <c r="F48" i="1"/>
  <c r="H48" i="1" s="1"/>
  <c r="Q158" i="3"/>
  <c r="Q51" i="3"/>
  <c r="Q13" i="3"/>
  <c r="O190" i="3"/>
  <c r="H100" i="1" s="1"/>
  <c r="Q173" i="3"/>
  <c r="Q115" i="3"/>
  <c r="Q87" i="3"/>
  <c r="Q47" i="3"/>
  <c r="Q188" i="3"/>
  <c r="Q136" i="3"/>
  <c r="Q40" i="3"/>
  <c r="Q92" i="3"/>
  <c r="Q18" i="3"/>
  <c r="Q177" i="3"/>
  <c r="Q39" i="3"/>
  <c r="Q129" i="3"/>
  <c r="Q50" i="3"/>
  <c r="Q95" i="3"/>
  <c r="Q81" i="3"/>
  <c r="Q176" i="3"/>
  <c r="Q165" i="3"/>
  <c r="Q189" i="3"/>
  <c r="Q45" i="3"/>
  <c r="Q26" i="3"/>
  <c r="Q66" i="3"/>
  <c r="Q171" i="3"/>
  <c r="Q172" i="3"/>
  <c r="Q143" i="3"/>
  <c r="Q101" i="3"/>
  <c r="Q75" i="3"/>
  <c r="Q14" i="3"/>
  <c r="Q124" i="3"/>
  <c r="Q170" i="3"/>
  <c r="Q144" i="3"/>
  <c r="Q67" i="3"/>
  <c r="Q114" i="3"/>
  <c r="Q12" i="3"/>
  <c r="Q11" i="3"/>
  <c r="Q100" i="3"/>
  <c r="Q27" i="3"/>
  <c r="Q41" i="3"/>
  <c r="Q140" i="3"/>
  <c r="Q28" i="3"/>
  <c r="Q77" i="3"/>
  <c r="Q21" i="3"/>
  <c r="Q78" i="3"/>
  <c r="Q111" i="3"/>
  <c r="Q32" i="3"/>
  <c r="H35" i="2"/>
  <c r="J35" i="2" s="1"/>
  <c r="I35" i="2"/>
  <c r="I36" i="2" s="1"/>
  <c r="G43" i="2"/>
  <c r="Q9" i="3"/>
  <c r="Q174" i="3"/>
  <c r="Q182" i="3"/>
  <c r="Q186" i="3"/>
  <c r="Q134" i="3"/>
  <c r="I42" i="2"/>
  <c r="Q178" i="3"/>
  <c r="Q161" i="3"/>
  <c r="Q86" i="3"/>
  <c r="Q162" i="3"/>
  <c r="Q164" i="3"/>
  <c r="Q42" i="3"/>
  <c r="Q94" i="3"/>
  <c r="Q68" i="3"/>
  <c r="Q38" i="3"/>
  <c r="Q104" i="3"/>
  <c r="Q55" i="3"/>
  <c r="Q59" i="3"/>
  <c r="Q106" i="3"/>
  <c r="Q116" i="3"/>
  <c r="Q180" i="3"/>
  <c r="Q131" i="3"/>
  <c r="Q160" i="3"/>
  <c r="Q98" i="3"/>
  <c r="Q141" i="3"/>
  <c r="Q65" i="3"/>
  <c r="E10" i="2"/>
  <c r="I8" i="2"/>
  <c r="I10" i="2" s="1"/>
  <c r="I11" i="2" s="1"/>
  <c r="Q179" i="3"/>
  <c r="Q74" i="3"/>
  <c r="Q185" i="3"/>
  <c r="Q130" i="3"/>
  <c r="Q128" i="3"/>
  <c r="Q89" i="3"/>
  <c r="Q63" i="3"/>
  <c r="Q7" i="3"/>
  <c r="G27" i="2"/>
  <c r="H42" i="2"/>
  <c r="J30" i="2"/>
  <c r="M35" i="2"/>
  <c r="D47" i="1" s="1"/>
  <c r="F47" i="1" s="1"/>
  <c r="H47" i="1" s="1"/>
  <c r="Q112" i="3"/>
  <c r="Q154" i="3"/>
  <c r="Q37" i="3"/>
  <c r="Q85" i="3"/>
  <c r="Q102" i="3"/>
  <c r="Q119" i="3"/>
  <c r="Q73" i="3"/>
  <c r="Q35" i="3"/>
  <c r="I12" i="2"/>
  <c r="B12" i="1" s="1"/>
  <c r="I18" i="2"/>
  <c r="B18" i="1" s="1"/>
  <c r="H18" i="1" s="1"/>
  <c r="H42" i="1"/>
  <c r="J34" i="2"/>
  <c r="F42" i="2"/>
  <c r="I52" i="2"/>
  <c r="B55" i="1" s="1"/>
  <c r="H55" i="1" s="1"/>
  <c r="I20" i="2"/>
  <c r="B20" i="1" s="1"/>
  <c r="H20" i="1" s="1"/>
  <c r="I22" i="2"/>
  <c r="B22" i="1" s="1"/>
  <c r="H22" i="1" s="1"/>
  <c r="F31" i="2"/>
  <c r="E43" i="2"/>
  <c r="E44" i="2" s="1"/>
  <c r="I31" i="2"/>
  <c r="I32" i="2" s="1"/>
  <c r="E32" i="2"/>
  <c r="F32" i="2" s="1"/>
  <c r="H44" i="2"/>
  <c r="I25" i="2"/>
  <c r="B25" i="1" s="1"/>
  <c r="H25" i="1" s="1"/>
  <c r="G44" i="2"/>
  <c r="Q88" i="3"/>
  <c r="Q175" i="3"/>
  <c r="Q105" i="3"/>
  <c r="Q107" i="3"/>
  <c r="Q113" i="3"/>
  <c r="Q70" i="3"/>
  <c r="Q57" i="3"/>
  <c r="Q62" i="3"/>
  <c r="I39" i="2"/>
  <c r="I40" i="2" s="1"/>
  <c r="F39" i="2"/>
  <c r="J39" i="2" s="1"/>
  <c r="D46" i="1"/>
  <c r="H15" i="1"/>
  <c r="I214" i="2"/>
  <c r="B87" i="1" s="1"/>
  <c r="H88" i="1" s="1"/>
  <c r="I208" i="2"/>
  <c r="B84" i="1" s="1"/>
  <c r="I68" i="2"/>
  <c r="J68" i="2" s="1"/>
  <c r="M43" i="2" l="1"/>
  <c r="E27" i="2"/>
  <c r="E11" i="2"/>
  <c r="A2" i="1"/>
  <c r="H84" i="1"/>
  <c r="A63" i="1"/>
  <c r="H70" i="1"/>
  <c r="F70" i="1"/>
  <c r="D49" i="1"/>
  <c r="B27" i="1"/>
  <c r="H27" i="1"/>
  <c r="I188" i="2"/>
  <c r="J188" i="2" s="1"/>
  <c r="P190" i="3"/>
  <c r="H103" i="1" s="1"/>
  <c r="H43" i="2"/>
  <c r="I43" i="2"/>
  <c r="I44" i="2" s="1"/>
  <c r="F43" i="2"/>
  <c r="J31" i="2"/>
  <c r="J42" i="2"/>
  <c r="F44" i="2"/>
  <c r="J44" i="2" s="1"/>
  <c r="B49" i="1" s="1"/>
  <c r="J32" i="2"/>
  <c r="B46" i="1" s="1"/>
  <c r="F46" i="1" s="1"/>
  <c r="H46" i="1" s="1"/>
  <c r="I27" i="2"/>
  <c r="B13" i="1"/>
  <c r="I189" i="2"/>
  <c r="J189" i="2" s="1"/>
  <c r="I69" i="2"/>
  <c r="J69" i="2" s="1"/>
  <c r="J43" i="2" l="1"/>
  <c r="Q190" i="3"/>
  <c r="F49" i="1"/>
  <c r="H49" i="1" s="1"/>
  <c r="H13" i="1"/>
  <c r="H28" i="1" s="1"/>
  <c r="H33" i="1" s="1"/>
  <c r="B28" i="1"/>
  <c r="I70" i="2" l="1"/>
  <c r="J70" i="2" s="1"/>
  <c r="I191" i="2"/>
  <c r="J191" i="2" s="1"/>
  <c r="B70" i="1"/>
  <c r="B73" i="1"/>
  <c r="H73" i="1" s="1"/>
  <c r="B63" i="1"/>
  <c r="I71" i="2"/>
  <c r="J71" i="2" s="1"/>
  <c r="I190" i="2"/>
  <c r="J190" i="2" s="1"/>
  <c r="I72" i="2"/>
  <c r="J72" i="2" s="1"/>
  <c r="I193" i="2" l="1"/>
  <c r="J193" i="2" s="1"/>
  <c r="I192" i="2"/>
  <c r="J192" i="2" s="1"/>
  <c r="H65" i="1"/>
  <c r="H62" i="1"/>
  <c r="I73" i="2"/>
  <c r="J73" i="2" s="1"/>
  <c r="I195" i="2" l="1"/>
  <c r="J195" i="2" s="1"/>
  <c r="I74" i="2"/>
  <c r="J74" i="2" s="1"/>
  <c r="I75" i="2"/>
  <c r="J75" i="2" s="1"/>
  <c r="I76" i="2" l="1"/>
  <c r="J76" i="2" s="1"/>
  <c r="I194" i="2"/>
  <c r="J194" i="2" s="1"/>
  <c r="I79" i="2" l="1"/>
  <c r="J79" i="2" s="1"/>
  <c r="I77" i="2"/>
  <c r="J77" i="2" s="1"/>
  <c r="I196" i="2"/>
  <c r="J196" i="2" s="1"/>
  <c r="I198" i="2" l="1"/>
  <c r="J198" i="2" s="1"/>
  <c r="I80" i="2"/>
  <c r="J80" i="2" s="1"/>
  <c r="I197" i="2"/>
  <c r="J197" i="2" s="1"/>
  <c r="I78" i="2"/>
  <c r="J78" i="2" s="1"/>
  <c r="I81" i="2" l="1"/>
  <c r="J81" i="2" s="1"/>
  <c r="I199" i="2"/>
  <c r="J199" i="2" s="1"/>
  <c r="I200" i="2" l="1"/>
  <c r="J200" i="2" s="1"/>
  <c r="I82" i="2"/>
  <c r="J82" i="2" s="1"/>
  <c r="I202" i="2" l="1"/>
  <c r="J202" i="2" s="1"/>
  <c r="I201" i="2"/>
  <c r="J201" i="2" s="1"/>
  <c r="I83" i="2"/>
  <c r="J83" i="2" s="1"/>
  <c r="I84" i="2" l="1"/>
  <c r="J84" i="2" s="1"/>
  <c r="I203" i="2"/>
  <c r="J203" i="2" s="1"/>
  <c r="I85" i="2" l="1"/>
  <c r="J85" i="2" s="1"/>
  <c r="I204" i="2" l="1"/>
  <c r="J204" i="2" s="1"/>
  <c r="J205" i="2" s="1"/>
  <c r="H59" i="1" s="1"/>
  <c r="I87" i="2"/>
  <c r="J87" i="2" s="1"/>
  <c r="I86" i="2"/>
  <c r="J86" i="2" s="1"/>
  <c r="I88" i="2" l="1"/>
  <c r="J88" i="2" s="1"/>
  <c r="I89" i="2" l="1"/>
  <c r="J89" i="2" s="1"/>
  <c r="I91" i="2" l="1"/>
  <c r="J91" i="2" s="1"/>
  <c r="I90" i="2"/>
  <c r="J90" i="2" s="1"/>
  <c r="I92" i="2" l="1"/>
  <c r="J92" i="2" s="1"/>
  <c r="I93" i="2" l="1"/>
  <c r="J93" i="2" s="1"/>
  <c r="I95" i="2" l="1"/>
  <c r="J95" i="2" s="1"/>
  <c r="I94" i="2"/>
  <c r="J94" i="2" s="1"/>
  <c r="I96" i="2" l="1"/>
  <c r="J96" i="2" s="1"/>
  <c r="I97" i="2" l="1"/>
  <c r="J97" i="2" s="1"/>
  <c r="I98" i="2" l="1"/>
  <c r="J98" i="2" s="1"/>
  <c r="I100" i="2" l="1"/>
  <c r="J100" i="2" s="1"/>
  <c r="I99" i="2"/>
  <c r="J99" i="2" s="1"/>
  <c r="I101" i="2" l="1"/>
  <c r="J101" i="2" s="1"/>
  <c r="I102" i="2" l="1"/>
  <c r="J102" i="2" s="1"/>
  <c r="I104" i="2" l="1"/>
  <c r="J104" i="2" s="1"/>
  <c r="I103" i="2"/>
  <c r="J103" i="2" s="1"/>
  <c r="I105" i="2" l="1"/>
  <c r="J105" i="2" s="1"/>
  <c r="I106" i="2"/>
  <c r="J106" i="2" s="1"/>
  <c r="I107" i="2" l="1"/>
  <c r="J107" i="2" s="1"/>
  <c r="I108" i="2" l="1"/>
  <c r="J108" i="2" s="1"/>
  <c r="I109" i="2" l="1"/>
  <c r="J109" i="2" s="1"/>
  <c r="I110" i="2" l="1"/>
  <c r="J110" i="2" s="1"/>
  <c r="I112" i="2" l="1"/>
  <c r="J112" i="2" s="1"/>
  <c r="I111" i="2"/>
  <c r="J111" i="2" s="1"/>
  <c r="I113" i="2" l="1"/>
  <c r="J113" i="2" s="1"/>
  <c r="I114" i="2" l="1"/>
  <c r="J114" i="2" s="1"/>
  <c r="I115" i="2" l="1"/>
  <c r="J115" i="2" s="1"/>
  <c r="I116" i="2" l="1"/>
  <c r="J116" i="2" s="1"/>
  <c r="I117" i="2" l="1"/>
  <c r="J117" i="2" s="1"/>
  <c r="I118" i="2" l="1"/>
  <c r="J118" i="2" s="1"/>
  <c r="I119" i="2" l="1"/>
  <c r="J119" i="2" s="1"/>
  <c r="I120" i="2"/>
  <c r="J120" i="2" s="1"/>
  <c r="I121" i="2" l="1"/>
  <c r="J121" i="2" s="1"/>
  <c r="I122" i="2" l="1"/>
  <c r="J122" i="2" s="1"/>
  <c r="I124" i="2" l="1"/>
  <c r="J124" i="2" s="1"/>
  <c r="I123" i="2"/>
  <c r="J123" i="2" s="1"/>
  <c r="I125" i="2" l="1"/>
  <c r="J125" i="2" s="1"/>
  <c r="I127" i="2" l="1"/>
  <c r="J127" i="2" s="1"/>
  <c r="I126" i="2"/>
  <c r="J126" i="2" s="1"/>
  <c r="I128" i="2" l="1"/>
  <c r="J128" i="2" s="1"/>
  <c r="I129" i="2" l="1"/>
  <c r="J129" i="2" s="1"/>
  <c r="I130" i="2" l="1"/>
  <c r="J130" i="2" s="1"/>
  <c r="I132" i="2" l="1"/>
  <c r="J132" i="2" s="1"/>
  <c r="I131" i="2"/>
  <c r="J131" i="2" s="1"/>
  <c r="I133" i="2" l="1"/>
  <c r="J133" i="2" s="1"/>
  <c r="I134" i="2"/>
  <c r="J134" i="2" s="1"/>
  <c r="I135" i="2" l="1"/>
  <c r="J135" i="2" s="1"/>
  <c r="I136" i="2" l="1"/>
  <c r="J136" i="2" s="1"/>
  <c r="I137" i="2" l="1"/>
  <c r="J137" i="2" s="1"/>
  <c r="I138" i="2"/>
  <c r="J138" i="2" s="1"/>
  <c r="I139" i="2" l="1"/>
  <c r="J139" i="2" s="1"/>
  <c r="I140" i="2"/>
  <c r="J140" i="2" s="1"/>
  <c r="I141" i="2" l="1"/>
  <c r="J141" i="2" s="1"/>
  <c r="I142" i="2" l="1"/>
  <c r="J142" i="2" s="1"/>
  <c r="I143" i="2" l="1"/>
  <c r="J143" i="2" s="1"/>
  <c r="I144" i="2" l="1"/>
  <c r="J144" i="2" s="1"/>
  <c r="I145" i="2"/>
  <c r="J145" i="2" s="1"/>
  <c r="I146" i="2" l="1"/>
  <c r="J146" i="2" s="1"/>
  <c r="I147" i="2" l="1"/>
  <c r="J147" i="2" s="1"/>
  <c r="I148" i="2" l="1"/>
  <c r="J148" i="2" s="1"/>
  <c r="I149" i="2" l="1"/>
  <c r="J149" i="2" s="1"/>
  <c r="I151" i="2" l="1"/>
  <c r="J151" i="2" s="1"/>
  <c r="I150" i="2"/>
  <c r="J150" i="2" s="1"/>
  <c r="I152" i="2" l="1"/>
  <c r="J152" i="2" s="1"/>
  <c r="I153" i="2" l="1"/>
  <c r="J153" i="2" s="1"/>
  <c r="I154" i="2" l="1"/>
  <c r="J154" i="2" s="1"/>
  <c r="I155" i="2" l="1"/>
  <c r="J155" i="2" s="1"/>
  <c r="I157" i="2" l="1"/>
  <c r="J157" i="2" s="1"/>
  <c r="I156" i="2"/>
  <c r="J156" i="2" s="1"/>
  <c r="I158" i="2" l="1"/>
  <c r="J158" i="2" s="1"/>
  <c r="I159" i="2"/>
  <c r="J159" i="2" s="1"/>
  <c r="I160" i="2" l="1"/>
  <c r="J160" i="2" s="1"/>
  <c r="I161" i="2" l="1"/>
  <c r="J161" i="2" s="1"/>
  <c r="I163" i="2" l="1"/>
  <c r="J163" i="2" s="1"/>
  <c r="I162" i="2"/>
  <c r="J162" i="2" s="1"/>
  <c r="I164" i="2" l="1"/>
  <c r="J164" i="2" s="1"/>
  <c r="I166" i="2" l="1"/>
  <c r="J166" i="2" s="1"/>
  <c r="I165" i="2"/>
  <c r="J165" i="2" s="1"/>
  <c r="I167" i="2" l="1"/>
  <c r="J167" i="2" s="1"/>
  <c r="I168" i="2" l="1"/>
  <c r="J168" i="2" s="1"/>
  <c r="I169" i="2" l="1"/>
  <c r="J169" i="2" s="1"/>
  <c r="I170" i="2" l="1"/>
  <c r="J170" i="2" s="1"/>
  <c r="I171" i="2"/>
  <c r="J171" i="2" s="1"/>
  <c r="I172" i="2" l="1"/>
  <c r="J172" i="2" s="1"/>
  <c r="I173" i="2" l="1"/>
  <c r="J173" i="2" s="1"/>
  <c r="I174" i="2" l="1"/>
  <c r="J174" i="2" s="1"/>
  <c r="I175" i="2" l="1"/>
  <c r="J175" i="2" s="1"/>
  <c r="I176" i="2" l="1"/>
  <c r="J176" i="2" s="1"/>
  <c r="I177" i="2" l="1"/>
  <c r="J177" i="2" s="1"/>
  <c r="I178" i="2" l="1"/>
  <c r="J178" i="2" s="1"/>
  <c r="I179" i="2" l="1"/>
  <c r="J179" i="2" s="1"/>
  <c r="I180" i="2" l="1"/>
  <c r="J180" i="2" s="1"/>
  <c r="I181" i="2" l="1"/>
  <c r="J181" i="2" s="1"/>
  <c r="I182" i="2" l="1"/>
  <c r="J182" i="2" s="1"/>
  <c r="I183" i="2"/>
  <c r="J183" i="2" s="1"/>
  <c r="I184" i="2" l="1"/>
  <c r="J184" i="2" s="1"/>
  <c r="J185" i="2" s="1"/>
  <c r="H58" i="1" s="1"/>
  <c r="H60" i="1" s="1"/>
  <c r="H105" i="1" s="1"/>
  <c r="H108" i="1" l="1"/>
  <c r="H110" i="1" s="1"/>
  <c r="I116" i="1" l="1"/>
  <c r="I128" i="1" s="1"/>
</calcChain>
</file>

<file path=xl/sharedStrings.xml><?xml version="1.0" encoding="utf-8"?>
<sst xmlns="http://schemas.openxmlformats.org/spreadsheetml/2006/main" count="327" uniqueCount="195">
  <si>
    <t>School District Geographical Location</t>
  </si>
  <si>
    <t>PED NO</t>
  </si>
  <si>
    <t>Is this a Charter School?  Please enter Y or N</t>
  </si>
  <si>
    <t>Second Reporting Period (80D)</t>
  </si>
  <si>
    <t>Third Reporting Period (120D)</t>
  </si>
  <si>
    <t>Is this for the 40D Adjustment? Please enter Y or N.</t>
  </si>
  <si>
    <t>First Reporting Period (40D)</t>
  </si>
  <si>
    <t>Early Childhood Education (ECE) Program:</t>
  </si>
  <si>
    <t>80D/120D AVG MEM</t>
  </si>
  <si>
    <t>PK</t>
  </si>
  <si>
    <t>KF</t>
  </si>
  <si>
    <t>Factor</t>
  </si>
  <si>
    <t>Units</t>
  </si>
  <si>
    <t>Total ECE FTE (PK/2+KF)</t>
  </si>
  <si>
    <t>Basic Program (Includes A/B, C &amp; C-Gifted, D &amp; D-Gifted):</t>
  </si>
  <si>
    <t>Grade  1</t>
  </si>
  <si>
    <t>Grade  2</t>
  </si>
  <si>
    <t>Grade  3</t>
  </si>
  <si>
    <t>Grade  4</t>
  </si>
  <si>
    <t>Grade  5</t>
  </si>
  <si>
    <t>Grade  6</t>
  </si>
  <si>
    <t>Grade  7</t>
  </si>
  <si>
    <t>Grade  8</t>
  </si>
  <si>
    <t>Grade  9</t>
  </si>
  <si>
    <t>Grade 10</t>
  </si>
  <si>
    <t>Grade 11</t>
  </si>
  <si>
    <t>Grade 12</t>
  </si>
  <si>
    <t>Total Grades 1-12</t>
  </si>
  <si>
    <t>Total FTE MEM</t>
  </si>
  <si>
    <t>Total Membership Program Units</t>
  </si>
  <si>
    <t>Staffing Cost Multiplier (SCM):</t>
  </si>
  <si>
    <t>WEIGHT</t>
  </si>
  <si>
    <t>SCM</t>
  </si>
  <si>
    <t>Adjusted Membership Program Units</t>
  </si>
  <si>
    <t>Special Education Program:</t>
  </si>
  <si>
    <t>A/B MEM</t>
  </si>
  <si>
    <t>C &amp; C-Gifted</t>
  </si>
  <si>
    <t>D &amp; D-Gifted</t>
  </si>
  <si>
    <t xml:space="preserve">D LEVEL 3Y-4Y </t>
  </si>
  <si>
    <t>80D/120D AVG FTE</t>
  </si>
  <si>
    <t>Adjusted Ancillary FTE</t>
  </si>
  <si>
    <t>Bilingual Program:</t>
  </si>
  <si>
    <t xml:space="preserve">80D/120D AVG </t>
  </si>
  <si>
    <t>Projected 40D New</t>
  </si>
  <si>
    <t>Actual 40D New</t>
  </si>
  <si>
    <t>HOURS</t>
  </si>
  <si>
    <t>FTE MEM</t>
  </si>
  <si>
    <t>TOTAL FTE MEM</t>
  </si>
  <si>
    <t>Total</t>
  </si>
  <si>
    <t>Elementary Fine Arts Program:</t>
  </si>
  <si>
    <t>Projected 40D New MEM</t>
  </si>
  <si>
    <t>Actual 40D New MEM</t>
  </si>
  <si>
    <t>TOTAL MEM</t>
  </si>
  <si>
    <t>Elementary P.E. Program:</t>
  </si>
  <si>
    <t>Size Adjustment:</t>
  </si>
  <si>
    <t>Elementary/Mid/Jr. High</t>
  </si>
  <si>
    <t xml:space="preserve"> 80D/120D AVG FTE MEM</t>
  </si>
  <si>
    <t xml:space="preserve"> </t>
  </si>
  <si>
    <t>Senior High</t>
  </si>
  <si>
    <t>Geographic School District Location</t>
  </si>
  <si>
    <t>SCHOOL SIZE ADJUSTMENT UNITS</t>
  </si>
  <si>
    <t>DISTRICT SIZE &lt;4,000 ADJUSTMENT UNITS</t>
  </si>
  <si>
    <t>(Districts Only)</t>
  </si>
  <si>
    <t>DISTRICT SIZE &lt;200 ADJUSTMENT UNITS</t>
  </si>
  <si>
    <t>Rural Population:</t>
  </si>
  <si>
    <t xml:space="preserve">Rural Population </t>
  </si>
  <si>
    <t>Rural Population</t>
  </si>
  <si>
    <t xml:space="preserve">Chartered </t>
  </si>
  <si>
    <t>Rural Population Formula</t>
  </si>
  <si>
    <t>80D/120D AVG FTE MEM</t>
  </si>
  <si>
    <t>Rate</t>
  </si>
  <si>
    <t>Rate &gt;0.4</t>
  </si>
  <si>
    <t>After 7/1/2018?</t>
  </si>
  <si>
    <t>Eligible?</t>
  </si>
  <si>
    <t>Differential</t>
  </si>
  <si>
    <t>(MEM) × (Rural Population) × (0.15) = Units</t>
  </si>
  <si>
    <t>At-Risk:</t>
  </si>
  <si>
    <t>At-risk index</t>
  </si>
  <si>
    <t>Growth:</t>
  </si>
  <si>
    <t>National Board Certified Teachers (NBCTs):</t>
  </si>
  <si>
    <t>Home School Student Program:</t>
  </si>
  <si>
    <t>80D/120D AVG # of Students</t>
  </si>
  <si>
    <t>80D/120D AVG # of Classes</t>
  </si>
  <si>
    <t>Home School Student Activities:</t>
  </si>
  <si>
    <t>Charter Schools Student Activities:</t>
  </si>
  <si>
    <t>New District Adjustment:</t>
  </si>
  <si>
    <t>District eligible?</t>
  </si>
  <si>
    <t>NO</t>
  </si>
  <si>
    <t>a. Newly created School District</t>
  </si>
  <si>
    <t>(MEM for current year)</t>
  </si>
  <si>
    <t>b. District whose MEM decreases as a result of a newly created District</t>
  </si>
  <si>
    <t>(MEM for prior year – MEM for current year)</t>
  </si>
  <si>
    <t>SUBTOTAL PROGRAM UNITS</t>
  </si>
  <si>
    <t>Save-Harmless:</t>
  </si>
  <si>
    <t>K-12+ Program Tier 1:</t>
  </si>
  <si>
    <t>K-12+ Program Tier 2:</t>
  </si>
  <si>
    <t>× Unit Value</t>
  </si>
  <si>
    <t>PROGRAM COST</t>
  </si>
  <si>
    <t>CHARTER SCHOOL ADMIN. WITHHOLDING</t>
  </si>
  <si>
    <t>Non-categorical Revenue Credits:</t>
  </si>
  <si>
    <t>100% Operational Tax Levy (41110, 41113, 41114)</t>
  </si>
  <si>
    <t>100% Operational Federal Impact Aid (44103)</t>
  </si>
  <si>
    <t>100% Operational Federal Forest Reserve (44204)</t>
  </si>
  <si>
    <t>Total 75% Non-Categorical Revenue Credits</t>
  </si>
  <si>
    <t>Less: 75% of Non-Categorical Revenue Credits</t>
  </si>
  <si>
    <t>Other Adjustments:</t>
  </si>
  <si>
    <t>100% Energy Efficiency Renewable Bonds</t>
  </si>
  <si>
    <t>Less: 90% Other Adjustments</t>
  </si>
  <si>
    <t>STATE EQUALIZATION GUARANTEE (SEG)</t>
  </si>
  <si>
    <t>Entity</t>
  </si>
  <si>
    <t>Ped No</t>
  </si>
  <si>
    <t>80D</t>
  </si>
  <si>
    <t>120D</t>
  </si>
  <si>
    <t>80D &amp; 120D AVG</t>
  </si>
  <si>
    <t>40D</t>
  </si>
  <si>
    <t>Early Childhood Education (ECE):</t>
  </si>
  <si>
    <t>MEM</t>
  </si>
  <si>
    <t>PK 3Y DD</t>
  </si>
  <si>
    <t>PK 4Y DD</t>
  </si>
  <si>
    <t>Basic Education (Includes A/B, C &amp; C-Gifted, D &amp; D-Gifted):</t>
  </si>
  <si>
    <t>Bilingual Education Program:</t>
  </si>
  <si>
    <t>FTE</t>
  </si>
  <si>
    <t>Existing</t>
  </si>
  <si>
    <t>New</t>
  </si>
  <si>
    <t>1 hr Subtotal</t>
  </si>
  <si>
    <t>2 hr Subtotal</t>
  </si>
  <si>
    <t>3 hr Subtotal</t>
  </si>
  <si>
    <t>Existing Subtotal</t>
  </si>
  <si>
    <t>New Subtotal</t>
  </si>
  <si>
    <t>Elementary Fine Arts Program (FAEA):</t>
  </si>
  <si>
    <t>Elementary PE Program:</t>
  </si>
  <si>
    <t>Funded Related</t>
  </si>
  <si>
    <t>Service FTE</t>
  </si>
  <si>
    <t>ELEMENTARY/MIDDLE SCHOOL/JUNIOR HIGH</t>
  </si>
  <si>
    <t>SCHOOL NAME</t>
  </si>
  <si>
    <t>CODE</t>
  </si>
  <si>
    <t>GRADES</t>
  </si>
  <si>
    <t>SENIOR HIGH SCHOOL</t>
  </si>
  <si>
    <t># of Students</t>
  </si>
  <si>
    <t>(Districts ONLY)</t>
  </si>
  <si>
    <t># of Classes</t>
  </si>
  <si>
    <t>Tier I Factor</t>
  </si>
  <si>
    <t>Tier II Factor</t>
  </si>
  <si>
    <t>Unit Value</t>
  </si>
  <si>
    <t>Budget Entity</t>
  </si>
  <si>
    <t>Dist. Code</t>
  </si>
  <si>
    <t>Loc. ID</t>
  </si>
  <si>
    <t>School Name</t>
  </si>
  <si>
    <t>Grade Range</t>
  </si>
  <si>
    <t>80D Month</t>
  </si>
  <si>
    <t>80D Year</t>
  </si>
  <si>
    <t>120D Day</t>
  </si>
  <si>
    <t>120D Nth</t>
  </si>
  <si>
    <t>120D Month</t>
  </si>
  <si>
    <t>120D Year</t>
  </si>
  <si>
    <t>40D Day</t>
  </si>
  <si>
    <t>40D Nth</t>
  </si>
  <si>
    <t>40D Month</t>
  </si>
  <si>
    <t>40D Year</t>
  </si>
  <si>
    <t xml:space="preserve">The calculation can be found in the K-12+ Calendar Data Sheet. </t>
  </si>
  <si>
    <t>Tier I Days</t>
  </si>
  <si>
    <t>Tier II Days</t>
  </si>
  <si>
    <t>2024-2025</t>
  </si>
  <si>
    <t>2024-2025 40D Subtotal Program Units</t>
  </si>
  <si>
    <t>GRAND TOTAL PROGRAM UNITS (PLUS SAVE HARMLESS)</t>
  </si>
  <si>
    <t>PHASE-OUT</t>
  </si>
  <si>
    <t>subject to change based on TCI audit</t>
  </si>
  <si>
    <t>ONLY IF &lt;=200 MEM</t>
  </si>
  <si>
    <t>OCT 2023 # of NBPTS:</t>
  </si>
  <si>
    <t>Cost</t>
  </si>
  <si>
    <t>23-24
Actual 40D FTE MEM</t>
  </si>
  <si>
    <t xml:space="preserve"> Actual 40D FTE MEM</t>
  </si>
  <si>
    <t>Projected 40D FTE MEM</t>
  </si>
  <si>
    <t>1 (FTE = MEM/6)</t>
  </si>
  <si>
    <t>2 (FTE = MEM/3)</t>
  </si>
  <si>
    <t>3 (FTE = MEM/2)</t>
  </si>
  <si>
    <t>24-25 Projected 40D MEM</t>
  </si>
  <si>
    <t>EXISTING PROGRAM</t>
  </si>
  <si>
    <t>NEW PROGRAM</t>
  </si>
  <si>
    <t>K-12+ Calendar Data</t>
  </si>
  <si>
    <t xml:space="preserve"> FTE MEM</t>
  </si>
  <si>
    <t>Select…</t>
  </si>
  <si>
    <t xml:space="preserve"> 2023-2024 80D/120D AVERAGE and 2024-2025 40D</t>
  </si>
  <si>
    <t xml:space="preserve"> 2023-2024</t>
  </si>
  <si>
    <t>23-24
80D</t>
  </si>
  <si>
    <t>23-24
120D</t>
  </si>
  <si>
    <t>23-24
80D &amp; 120D
AVG</t>
  </si>
  <si>
    <t>24-25
Actual 40D MEM</t>
  </si>
  <si>
    <t>2024-2025 PRELIMINARY STATE EQUALIZATION GUARANTEE (SEG) 910B-5 TOOL</t>
  </si>
  <si>
    <t>24-25
Total Days</t>
  </si>
  <si>
    <t>24-25
4or5 Day</t>
  </si>
  <si>
    <t>OCT 2024 # of NBPTS:</t>
  </si>
  <si>
    <t>OCT 2023 TCI</t>
  </si>
  <si>
    <t>N</t>
  </si>
  <si>
    <t>version 2, fixed to remove duplicate count of K-12+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</si>
</sst>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#,##0.000_);[Red]\(#,##0.000\)"/>
    <numFmt numFmtId="166" formatCode="0.000"/>
    <numFmt numFmtId="167" formatCode="0.00_)"/>
    <numFmt numFmtId="168" formatCode="#,##0.000_);\(#,##0.000\)"/>
    <numFmt numFmtId="169" formatCode="0.000_);[Red]\(0.000\)"/>
    <numFmt numFmtId="170" formatCode="#,##0.000"/>
    <numFmt numFmtId="171" formatCode="_(* #,##0.000_);_(* \(#,##0.000\);_(* &quot;-&quot;??_);_(@_)"/>
  </numFmts>
  <fonts count="2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rial"/>
      <family val="2"/>
    </font>
    <font>
      <b/>
      <sz val="1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name val="Aptos Narrow"/>
      <family val="2"/>
      <scheme val="minor"/>
    </font>
    <font>
      <sz val="8"/>
      <name val="AvantGarde Bk BT"/>
    </font>
    <font>
      <sz val="10"/>
      <color theme="1"/>
      <name val="Aptos Narrow"/>
      <family val="2"/>
      <scheme val="minor"/>
    </font>
    <font>
      <b/>
      <u/>
      <sz val="10"/>
      <name val="Aptos Narrow"/>
      <family val="2"/>
      <scheme val="minor"/>
    </font>
    <font>
      <i/>
      <sz val="10"/>
      <name val="Aptos Narrow"/>
      <family val="2"/>
      <scheme val="minor"/>
    </font>
    <font>
      <b/>
      <i/>
      <sz val="1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rgb="FFFF0000"/>
      <name val="Aptos Narrow"/>
      <family val="2"/>
      <scheme val="minor"/>
    </font>
    <font>
      <i/>
      <sz val="10"/>
      <color indexed="33"/>
      <name val="Aptos Narrow"/>
      <family val="2"/>
      <scheme val="minor"/>
    </font>
    <font>
      <u/>
      <sz val="10"/>
      <name val="Aptos Narrow"/>
      <family val="2"/>
      <scheme val="minor"/>
    </font>
    <font>
      <b/>
      <sz val="12"/>
      <name val="Aptos Narrow"/>
      <family val="2"/>
      <scheme val="minor"/>
    </font>
    <font>
      <b/>
      <i/>
      <sz val="10"/>
      <color rgb="FFFF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2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6"/>
      <name val="Aptos Narrow"/>
      <family val="2"/>
      <scheme val="minor"/>
    </font>
    <font>
      <sz val="16"/>
      <name val="Aptos Narrow"/>
      <family val="2"/>
      <scheme val="minor"/>
    </font>
    <font>
      <i/>
      <sz val="10"/>
      <color rgb="FFFF000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4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2" fillId="0" borderId="0"/>
    <xf numFmtId="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2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79">
    <xf numFmtId="0" fontId="0" fillId="0" borderId="0" xfId="0"/>
    <xf numFmtId="0" fontId="5" fillId="0" borderId="0" xfId="4" applyFont="1" applyAlignment="1" applyProtection="1">
      <alignment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5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 vertical="top"/>
      <protection locked="0"/>
    </xf>
    <xf numFmtId="164" fontId="5" fillId="0" borderId="0" xfId="6" applyNumberFormat="1" applyFont="1" applyAlignment="1" applyProtection="1">
      <alignment vertical="center"/>
    </xf>
    <xf numFmtId="165" fontId="11" fillId="0" borderId="0" xfId="6" applyNumberFormat="1" applyFont="1" applyAlignment="1" applyProtection="1">
      <alignment horizontal="right" vertical="center"/>
    </xf>
    <xf numFmtId="165" fontId="5" fillId="0" borderId="0" xfId="6" applyNumberFormat="1" applyFont="1" applyAlignment="1" applyProtection="1">
      <alignment vertical="center"/>
      <protection locked="0"/>
    </xf>
    <xf numFmtId="165" fontId="7" fillId="0" borderId="0" xfId="6" applyNumberFormat="1" applyFont="1" applyAlignment="1" applyProtection="1">
      <alignment horizontal="right" vertical="center"/>
    </xf>
    <xf numFmtId="165" fontId="4" fillId="0" borderId="0" xfId="6" applyNumberFormat="1" applyFont="1" applyAlignment="1" applyProtection="1">
      <alignment horizontal="right" vertical="center"/>
    </xf>
    <xf numFmtId="0" fontId="5" fillId="0" borderId="0" xfId="4" applyFont="1" applyAlignment="1" applyProtection="1">
      <alignment horizontal="right" vertical="center"/>
      <protection locked="0"/>
    </xf>
    <xf numFmtId="4" fontId="5" fillId="2" borderId="0" xfId="5" applyNumberFormat="1" applyFont="1" applyFill="1" applyBorder="1" applyAlignment="1" applyProtection="1">
      <alignment vertical="center"/>
    </xf>
    <xf numFmtId="167" fontId="5" fillId="0" borderId="0" xfId="6" applyNumberFormat="1" applyFont="1" applyAlignment="1" applyProtection="1">
      <alignment vertical="center"/>
    </xf>
    <xf numFmtId="165" fontId="5" fillId="0" borderId="0" xfId="6" applyNumberFormat="1" applyFont="1" applyAlignment="1" applyProtection="1">
      <alignment vertical="center"/>
    </xf>
    <xf numFmtId="0" fontId="5" fillId="0" borderId="0" xfId="4" applyFont="1" applyProtection="1">
      <protection locked="0"/>
    </xf>
    <xf numFmtId="38" fontId="5" fillId="0" borderId="0" xfId="6" applyNumberFormat="1" applyFont="1" applyFill="1" applyAlignment="1" applyProtection="1">
      <alignment horizontal="right" vertical="center"/>
    </xf>
    <xf numFmtId="40" fontId="5" fillId="0" borderId="0" xfId="6" applyFont="1" applyFill="1" applyAlignment="1" applyProtection="1">
      <alignment vertical="center"/>
    </xf>
    <xf numFmtId="166" fontId="5" fillId="0" borderId="0" xfId="6" applyNumberFormat="1" applyFont="1" applyAlignment="1" applyProtection="1">
      <alignment vertical="center"/>
    </xf>
    <xf numFmtId="4" fontId="4" fillId="0" borderId="0" xfId="5" applyNumberFormat="1" applyFont="1" applyFill="1" applyBorder="1" applyAlignment="1" applyProtection="1">
      <alignment vertical="center"/>
    </xf>
    <xf numFmtId="40" fontId="4" fillId="0" borderId="0" xfId="6" applyFont="1" applyFill="1" applyAlignment="1" applyProtection="1">
      <alignment vertical="center"/>
    </xf>
    <xf numFmtId="40" fontId="5" fillId="0" borderId="11" xfId="6" applyFont="1" applyFill="1" applyBorder="1" applyAlignment="1" applyProtection="1">
      <alignment vertical="center"/>
    </xf>
    <xf numFmtId="166" fontId="5" fillId="0" borderId="11" xfId="6" applyNumberFormat="1" applyFont="1" applyBorder="1" applyAlignment="1" applyProtection="1">
      <alignment vertical="center"/>
    </xf>
    <xf numFmtId="165" fontId="4" fillId="0" borderId="11" xfId="6" applyNumberFormat="1" applyFont="1" applyBorder="1" applyAlignment="1" applyProtection="1">
      <alignment horizontal="right" vertical="center"/>
    </xf>
    <xf numFmtId="165" fontId="7" fillId="2" borderId="0" xfId="6" applyNumberFormat="1" applyFont="1" applyFill="1" applyAlignment="1" applyProtection="1">
      <alignment horizontal="right" vertical="center"/>
    </xf>
    <xf numFmtId="165" fontId="5" fillId="0" borderId="0" xfId="6" applyNumberFormat="1" applyFont="1" applyFill="1" applyBorder="1" applyAlignment="1" applyProtection="1">
      <alignment vertical="center"/>
    </xf>
    <xf numFmtId="165" fontId="4" fillId="0" borderId="0" xfId="6" applyNumberFormat="1" applyFont="1" applyBorder="1" applyAlignment="1" applyProtection="1">
      <alignment horizontal="right" vertical="center"/>
    </xf>
    <xf numFmtId="165" fontId="5" fillId="0" borderId="0" xfId="6" applyNumberFormat="1" applyFont="1" applyFill="1" applyAlignment="1" applyProtection="1">
      <alignment vertical="center"/>
    </xf>
    <xf numFmtId="165" fontId="5" fillId="0" borderId="0" xfId="6" applyNumberFormat="1" applyFont="1" applyBorder="1" applyAlignment="1" applyProtection="1">
      <alignment vertical="center"/>
    </xf>
    <xf numFmtId="165" fontId="4" fillId="0" borderId="0" xfId="6" applyNumberFormat="1" applyFont="1" applyFill="1" applyAlignment="1" applyProtection="1">
      <alignment horizontal="right" vertical="center"/>
    </xf>
    <xf numFmtId="165" fontId="5" fillId="0" borderId="0" xfId="6" applyNumberFormat="1" applyFont="1" applyBorder="1" applyAlignment="1" applyProtection="1">
      <alignment horizontal="right" vertical="center"/>
    </xf>
    <xf numFmtId="40" fontId="5" fillId="4" borderId="0" xfId="6" applyFont="1" applyFill="1" applyAlignment="1" applyProtection="1">
      <alignment horizontal="center" vertical="center"/>
    </xf>
    <xf numFmtId="14" fontId="5" fillId="0" borderId="0" xfId="6" applyNumberFormat="1" applyFont="1" applyFill="1" applyAlignment="1" applyProtection="1">
      <alignment horizontal="center" vertical="center"/>
    </xf>
    <xf numFmtId="4" fontId="5" fillId="0" borderId="0" xfId="5" applyNumberFormat="1" applyFont="1" applyFill="1" applyBorder="1" applyAlignment="1" applyProtection="1">
      <alignment vertical="center"/>
    </xf>
    <xf numFmtId="165" fontId="5" fillId="0" borderId="0" xfId="6" applyNumberFormat="1" applyFont="1" applyFill="1" applyBorder="1" applyAlignment="1" applyProtection="1">
      <alignment horizontal="right" vertical="center"/>
    </xf>
    <xf numFmtId="40" fontId="5" fillId="0" borderId="0" xfId="6" applyFont="1" applyBorder="1" applyAlignment="1" applyProtection="1">
      <alignment vertical="center"/>
    </xf>
    <xf numFmtId="165" fontId="4" fillId="0" borderId="0" xfId="6" applyNumberFormat="1" applyFont="1" applyFill="1" applyBorder="1" applyAlignment="1" applyProtection="1">
      <alignment horizontal="right" vertical="center"/>
    </xf>
    <xf numFmtId="8" fontId="4" fillId="0" borderId="0" xfId="8" applyFont="1" applyBorder="1" applyAlignment="1" applyProtection="1">
      <alignment vertical="center"/>
    </xf>
    <xf numFmtId="44" fontId="5" fillId="0" borderId="0" xfId="2" applyFont="1" applyFill="1" applyBorder="1" applyAlignment="1" applyProtection="1">
      <alignment vertical="center"/>
    </xf>
    <xf numFmtId="10" fontId="5" fillId="0" borderId="0" xfId="3" applyNumberFormat="1" applyFont="1" applyBorder="1" applyAlignment="1" applyProtection="1">
      <alignment vertical="center"/>
    </xf>
    <xf numFmtId="10" fontId="5" fillId="0" borderId="0" xfId="3" applyNumberFormat="1" applyFont="1" applyFill="1" applyBorder="1" applyAlignment="1" applyProtection="1">
      <alignment vertical="center"/>
    </xf>
    <xf numFmtId="10" fontId="5" fillId="0" borderId="0" xfId="3" applyNumberFormat="1" applyFont="1" applyAlignment="1" applyProtection="1">
      <alignment vertical="center"/>
    </xf>
    <xf numFmtId="8" fontId="5" fillId="0" borderId="0" xfId="8" applyFont="1" applyAlignment="1" applyProtection="1">
      <alignment vertical="center"/>
    </xf>
    <xf numFmtId="0" fontId="5" fillId="0" borderId="0" xfId="9" applyNumberFormat="1" applyFont="1" applyBorder="1" applyAlignment="1" applyProtection="1">
      <alignment horizontal="center" vertical="center"/>
    </xf>
    <xf numFmtId="0" fontId="4" fillId="0" borderId="0" xfId="9" applyNumberFormat="1" applyFont="1" applyBorder="1" applyAlignment="1" applyProtection="1">
      <alignment horizontal="right"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44" fontId="5" fillId="6" borderId="0" xfId="2" applyFont="1" applyFill="1" applyBorder="1" applyAlignment="1" applyProtection="1">
      <alignment vertical="center"/>
      <protection locked="0"/>
    </xf>
    <xf numFmtId="170" fontId="5" fillId="6" borderId="0" xfId="5" applyNumberFormat="1" applyFont="1" applyFill="1" applyBorder="1" applyAlignment="1" applyProtection="1">
      <alignment vertical="center"/>
      <protection locked="0"/>
    </xf>
    <xf numFmtId="4" fontId="5" fillId="6" borderId="0" xfId="5" applyNumberFormat="1" applyFont="1" applyFill="1" applyBorder="1" applyAlignment="1" applyProtection="1">
      <alignment vertical="center"/>
      <protection locked="0"/>
    </xf>
    <xf numFmtId="40" fontId="5" fillId="7" borderId="0" xfId="6" applyFont="1" applyFill="1" applyAlignment="1" applyProtection="1">
      <alignment horizontal="center" vertical="center"/>
    </xf>
    <xf numFmtId="43" fontId="5" fillId="6" borderId="17" xfId="1" applyFont="1" applyFill="1" applyBorder="1" applyAlignment="1" applyProtection="1">
      <alignment horizontal="center" vertical="center"/>
      <protection locked="0"/>
    </xf>
    <xf numFmtId="43" fontId="5" fillId="6" borderId="15" xfId="1" applyFont="1" applyFill="1" applyBorder="1" applyAlignment="1" applyProtection="1">
      <alignment horizontal="center" vertical="center"/>
      <protection locked="0"/>
    </xf>
    <xf numFmtId="43" fontId="5" fillId="6" borderId="16" xfId="1" applyFont="1" applyFill="1" applyBorder="1" applyAlignment="1" applyProtection="1">
      <alignment horizontal="center" vertical="center"/>
      <protection locked="0"/>
    </xf>
    <xf numFmtId="43" fontId="5" fillId="6" borderId="0" xfId="1" applyFont="1" applyFill="1" applyBorder="1" applyAlignment="1" applyProtection="1">
      <alignment horizontal="center" vertical="center"/>
      <protection locked="0"/>
    </xf>
    <xf numFmtId="0" fontId="5" fillId="6" borderId="20" xfId="1" applyNumberFormat="1" applyFont="1" applyFill="1" applyBorder="1" applyAlignment="1" applyProtection="1">
      <alignment horizontal="left" vertical="center"/>
      <protection locked="0"/>
    </xf>
    <xf numFmtId="43" fontId="5" fillId="6" borderId="21" xfId="1" applyFont="1" applyFill="1" applyBorder="1" applyAlignment="1" applyProtection="1">
      <alignment horizontal="center" vertical="center"/>
      <protection locked="0"/>
    </xf>
    <xf numFmtId="14" fontId="5" fillId="8" borderId="0" xfId="6" applyNumberFormat="1" applyFont="1" applyFill="1" applyAlignment="1" applyProtection="1">
      <alignment horizontal="center" vertical="center"/>
    </xf>
    <xf numFmtId="3" fontId="5" fillId="6" borderId="0" xfId="5" applyNumberFormat="1" applyFont="1" applyFill="1" applyBorder="1" applyAlignment="1" applyProtection="1">
      <alignment vertical="center"/>
      <protection locked="0"/>
    </xf>
    <xf numFmtId="40" fontId="5" fillId="2" borderId="0" xfId="6" applyFont="1" applyFill="1" applyAlignment="1" applyProtection="1">
      <alignment vertical="center"/>
    </xf>
    <xf numFmtId="40" fontId="5" fillId="2" borderId="1" xfId="6" applyFont="1" applyFill="1" applyBorder="1" applyAlignment="1" applyProtection="1">
      <alignment vertical="center"/>
    </xf>
    <xf numFmtId="166" fontId="5" fillId="6" borderId="0" xfId="4" applyNumberFormat="1" applyFont="1" applyFill="1" applyAlignment="1" applyProtection="1">
      <alignment vertical="center"/>
      <protection locked="0"/>
    </xf>
    <xf numFmtId="17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quotePrefix="1" applyFont="1" applyAlignment="1">
      <alignment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4" xfId="4" applyFont="1" applyBorder="1" applyAlignment="1">
      <alignment vertical="center" wrapText="1"/>
    </xf>
    <xf numFmtId="14" fontId="5" fillId="2" borderId="0" xfId="4" applyNumberFormat="1" applyFont="1" applyFill="1" applyAlignment="1">
      <alignment horizontal="center" vertical="center"/>
    </xf>
    <xf numFmtId="0" fontId="5" fillId="0" borderId="0" xfId="4" applyFont="1" applyAlignment="1">
      <alignment vertical="center" wrapText="1"/>
    </xf>
    <xf numFmtId="0" fontId="4" fillId="0" borderId="7" xfId="4" applyFont="1" applyBorder="1" applyAlignment="1">
      <alignment horizontal="center" vertical="center"/>
    </xf>
    <xf numFmtId="0" fontId="5" fillId="0" borderId="9" xfId="4" applyFont="1" applyBorder="1" applyAlignment="1">
      <alignment vertical="center" wrapText="1"/>
    </xf>
    <xf numFmtId="14" fontId="5" fillId="3" borderId="0" xfId="4" applyNumberFormat="1" applyFont="1" applyFill="1" applyAlignment="1">
      <alignment horizontal="center" vertical="center"/>
    </xf>
    <xf numFmtId="0" fontId="8" fillId="0" borderId="0" xfId="4" quotePrefix="1" applyFont="1" applyAlignment="1">
      <alignment horizontal="left" vertical="center"/>
    </xf>
    <xf numFmtId="0" fontId="9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40" fontId="5" fillId="2" borderId="0" xfId="4" applyNumberFormat="1" applyFont="1" applyFill="1" applyAlignment="1">
      <alignment vertical="center"/>
    </xf>
    <xf numFmtId="40" fontId="5" fillId="0" borderId="0" xfId="4" applyNumberFormat="1" applyFont="1" applyAlignment="1">
      <alignment vertical="center"/>
    </xf>
    <xf numFmtId="0" fontId="5" fillId="0" borderId="0" xfId="4" quotePrefix="1" applyFont="1" applyAlignment="1">
      <alignment horizontal="right" vertical="center"/>
    </xf>
    <xf numFmtId="40" fontId="5" fillId="0" borderId="1" xfId="4" applyNumberFormat="1" applyFont="1" applyBorder="1" applyAlignment="1">
      <alignment vertical="center"/>
    </xf>
    <xf numFmtId="40" fontId="5" fillId="4" borderId="0" xfId="4" applyNumberFormat="1" applyFont="1" applyFill="1" applyAlignment="1">
      <alignment vertical="center"/>
    </xf>
    <xf numFmtId="0" fontId="4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10" fillId="0" borderId="0" xfId="4" quotePrefix="1" applyFont="1" applyAlignment="1">
      <alignment horizontal="right" vertical="center"/>
    </xf>
    <xf numFmtId="0" fontId="8" fillId="0" borderId="0" xfId="4" quotePrefix="1" applyFont="1" applyAlignment="1">
      <alignment vertical="center"/>
    </xf>
    <xf numFmtId="0" fontId="10" fillId="0" borderId="0" xfId="4" applyFont="1" applyAlignment="1">
      <alignment horizontal="right" vertical="center"/>
    </xf>
    <xf numFmtId="0" fontId="8" fillId="0" borderId="0" xfId="4" quotePrefix="1" applyFont="1" applyAlignment="1">
      <alignment horizontal="right" vertical="center"/>
    </xf>
    <xf numFmtId="2" fontId="5" fillId="8" borderId="0" xfId="4" applyNumberFormat="1" applyFont="1" applyFill="1" applyAlignment="1">
      <alignment vertical="center"/>
    </xf>
    <xf numFmtId="165" fontId="5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167" fontId="5" fillId="0" borderId="0" xfId="4" applyNumberFormat="1" applyFont="1" applyAlignment="1">
      <alignment vertical="center"/>
    </xf>
    <xf numFmtId="167" fontId="9" fillId="0" borderId="0" xfId="4" applyNumberFormat="1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0" fontId="8" fillId="0" borderId="0" xfId="4" quotePrefix="1" applyFont="1" applyAlignment="1">
      <alignment horizontal="left"/>
    </xf>
    <xf numFmtId="0" fontId="10" fillId="0" borderId="0" xfId="0" applyFont="1" applyAlignment="1">
      <alignment horizontal="right" vertical="center"/>
    </xf>
    <xf numFmtId="0" fontId="5" fillId="0" borderId="0" xfId="4" applyFont="1"/>
    <xf numFmtId="0" fontId="5" fillId="0" borderId="0" xfId="4" applyFont="1" applyAlignment="1">
      <alignment horizontal="right"/>
    </xf>
    <xf numFmtId="165" fontId="5" fillId="0" borderId="0" xfId="4" applyNumberFormat="1" applyFont="1" applyAlignment="1">
      <alignment horizontal="right"/>
    </xf>
    <xf numFmtId="2" fontId="5" fillId="3" borderId="0" xfId="0" applyNumberFormat="1" applyFont="1" applyFill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12" fillId="0" borderId="0" xfId="4" applyFont="1" applyAlignment="1">
      <alignment vertical="center"/>
    </xf>
    <xf numFmtId="0" fontId="8" fillId="0" borderId="0" xfId="4" applyFont="1" applyAlignment="1">
      <alignment horizontal="left" vertical="center"/>
    </xf>
    <xf numFmtId="2" fontId="5" fillId="3" borderId="0" xfId="4" applyNumberFormat="1" applyFont="1" applyFill="1" applyAlignment="1">
      <alignment vertical="center"/>
    </xf>
    <xf numFmtId="168" fontId="5" fillId="0" borderId="0" xfId="4" applyNumberFormat="1" applyFont="1" applyAlignment="1">
      <alignment vertical="center"/>
    </xf>
    <xf numFmtId="166" fontId="5" fillId="0" borderId="0" xfId="4" applyNumberFormat="1" applyFont="1" applyAlignment="1">
      <alignment vertical="center"/>
    </xf>
    <xf numFmtId="2" fontId="5" fillId="7" borderId="0" xfId="4" applyNumberFormat="1" applyFont="1" applyFill="1" applyAlignment="1">
      <alignment horizontal="center" vertical="center"/>
    </xf>
    <xf numFmtId="169" fontId="4" fillId="0" borderId="0" xfId="4" applyNumberFormat="1" applyFont="1" applyAlignment="1">
      <alignment horizontal="right" vertical="center"/>
    </xf>
    <xf numFmtId="0" fontId="4" fillId="8" borderId="0" xfId="4" applyFont="1" applyFill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" fontId="5" fillId="3" borderId="0" xfId="5" applyNumberFormat="1" applyFont="1" applyFill="1" applyBorder="1" applyAlignment="1" applyProtection="1">
      <alignment vertical="center"/>
    </xf>
    <xf numFmtId="165" fontId="4" fillId="0" borderId="0" xfId="4" applyNumberFormat="1" applyFont="1" applyAlignment="1">
      <alignment vertical="center"/>
    </xf>
    <xf numFmtId="0" fontId="5" fillId="0" borderId="0" xfId="4" applyFont="1" applyAlignment="1">
      <alignment horizontal="left" vertical="center" indent="2"/>
    </xf>
    <xf numFmtId="44" fontId="5" fillId="0" borderId="0" xfId="4" applyNumberFormat="1" applyFont="1" applyAlignment="1">
      <alignment horizontal="right" vertical="center"/>
    </xf>
    <xf numFmtId="4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166" fontId="4" fillId="0" borderId="0" xfId="4" applyNumberFormat="1" applyFont="1" applyAlignment="1">
      <alignment horizontal="right" vertical="center"/>
    </xf>
    <xf numFmtId="0" fontId="0" fillId="0" borderId="0" xfId="0" applyAlignment="1">
      <alignment horizontal="right"/>
    </xf>
    <xf numFmtId="166" fontId="5" fillId="0" borderId="0" xfId="4" applyNumberFormat="1" applyFont="1" applyAlignment="1">
      <alignment horizontal="right" vertical="center"/>
    </xf>
    <xf numFmtId="0" fontId="5" fillId="0" borderId="0" xfId="4" applyFont="1" applyAlignment="1">
      <alignment horizontal="left" vertical="center" indent="1"/>
    </xf>
    <xf numFmtId="0" fontId="13" fillId="0" borderId="0" xfId="4" applyFont="1" applyAlignment="1">
      <alignment horizontal="left" vertical="center" indent="3"/>
    </xf>
    <xf numFmtId="165" fontId="5" fillId="0" borderId="0" xfId="4" applyNumberFormat="1" applyFont="1" applyAlignment="1">
      <alignment horizontal="right" vertical="center"/>
    </xf>
    <xf numFmtId="8" fontId="4" fillId="0" borderId="0" xfId="4" applyNumberFormat="1" applyFont="1" applyAlignment="1">
      <alignment vertical="center"/>
    </xf>
    <xf numFmtId="9" fontId="5" fillId="0" borderId="0" xfId="4" applyNumberFormat="1" applyFont="1" applyAlignment="1">
      <alignment horizontal="center" vertical="center"/>
    </xf>
    <xf numFmtId="8" fontId="5" fillId="0" borderId="0" xfId="4" applyNumberFormat="1" applyFont="1" applyAlignment="1">
      <alignment vertical="center"/>
    </xf>
    <xf numFmtId="0" fontId="8" fillId="0" borderId="0" xfId="4" applyFont="1" applyAlignment="1">
      <alignment horizontal="right" vertical="center"/>
    </xf>
    <xf numFmtId="0" fontId="14" fillId="0" borderId="0" xfId="4" applyFont="1" applyAlignment="1">
      <alignment horizontal="right" vertical="center"/>
    </xf>
    <xf numFmtId="0" fontId="15" fillId="5" borderId="12" xfId="4" applyFont="1" applyFill="1" applyBorder="1" applyAlignment="1">
      <alignment vertical="center"/>
    </xf>
    <xf numFmtId="0" fontId="4" fillId="5" borderId="13" xfId="4" applyFont="1" applyFill="1" applyBorder="1" applyAlignment="1">
      <alignment vertical="center"/>
    </xf>
    <xf numFmtId="0" fontId="4" fillId="5" borderId="13" xfId="4" applyFont="1" applyFill="1" applyBorder="1" applyAlignment="1">
      <alignment horizontal="right" vertical="center"/>
    </xf>
    <xf numFmtId="8" fontId="15" fillId="5" borderId="14" xfId="4" applyNumberFormat="1" applyFont="1" applyFill="1" applyBorder="1" applyAlignment="1">
      <alignment horizontal="right" vertical="center"/>
    </xf>
    <xf numFmtId="40" fontId="5" fillId="6" borderId="0" xfId="6" applyFont="1" applyFill="1" applyAlignment="1" applyProtection="1">
      <alignment vertical="center"/>
      <protection locked="0"/>
    </xf>
    <xf numFmtId="40" fontId="5" fillId="6" borderId="1" xfId="6" applyFont="1" applyFill="1" applyBorder="1" applyAlignment="1" applyProtection="1">
      <alignment vertical="center"/>
      <protection locked="0"/>
    </xf>
    <xf numFmtId="40" fontId="5" fillId="6" borderId="0" xfId="4" applyNumberFormat="1" applyFont="1" applyFill="1" applyAlignment="1" applyProtection="1">
      <alignment vertical="center"/>
      <protection locked="0"/>
    </xf>
    <xf numFmtId="40" fontId="5" fillId="6" borderId="0" xfId="5" applyNumberFormat="1" applyFont="1" applyFill="1" applyAlignment="1" applyProtection="1">
      <alignment vertical="center"/>
      <protection locked="0"/>
    </xf>
    <xf numFmtId="1" fontId="5" fillId="6" borderId="0" xfId="0" applyNumberFormat="1" applyFont="1" applyFill="1" applyAlignment="1" applyProtection="1">
      <alignment vertical="center"/>
      <protection locked="0"/>
    </xf>
    <xf numFmtId="40" fontId="7" fillId="0" borderId="0" xfId="6" applyFont="1" applyAlignment="1" applyProtection="1">
      <alignment horizontal="center" vertical="center"/>
      <protection locked="0"/>
    </xf>
    <xf numFmtId="165" fontId="4" fillId="0" borderId="0" xfId="6" applyNumberFormat="1" applyFont="1" applyBorder="1" applyAlignment="1" applyProtection="1">
      <alignment horizontal="center" vertical="center"/>
      <protection locked="0"/>
    </xf>
    <xf numFmtId="166" fontId="4" fillId="0" borderId="0" xfId="4" applyNumberFormat="1" applyFont="1" applyAlignment="1" applyProtection="1">
      <alignment horizontal="center" vertical="center"/>
      <protection locked="0"/>
    </xf>
    <xf numFmtId="8" fontId="4" fillId="0" borderId="0" xfId="8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4" quotePrefix="1" applyFont="1" applyAlignment="1" applyProtection="1">
      <alignment vertical="center"/>
      <protection locked="0"/>
    </xf>
    <xf numFmtId="165" fontId="4" fillId="0" borderId="0" xfId="4" applyNumberFormat="1" applyFont="1" applyAlignment="1" applyProtection="1">
      <alignment horizontal="center" vertical="center"/>
      <protection locked="0"/>
    </xf>
    <xf numFmtId="0" fontId="18" fillId="6" borderId="22" xfId="11" applyFont="1" applyFill="1" applyBorder="1" applyAlignment="1" applyProtection="1">
      <alignment vertical="top" wrapText="1" readingOrder="1"/>
      <protection locked="0"/>
    </xf>
    <xf numFmtId="2" fontId="18" fillId="6" borderId="22" xfId="11" applyNumberFormat="1" applyFont="1" applyFill="1" applyBorder="1" applyAlignment="1" applyProtection="1">
      <alignment horizontal="right" vertical="top" wrapText="1" readingOrder="1"/>
      <protection locked="0"/>
    </xf>
    <xf numFmtId="0" fontId="18" fillId="6" borderId="23" xfId="11" applyFont="1" applyFill="1" applyBorder="1" applyAlignment="1" applyProtection="1">
      <alignment vertical="top" wrapText="1" readingOrder="1"/>
      <protection locked="0"/>
    </xf>
    <xf numFmtId="0" fontId="18" fillId="6" borderId="28" xfId="11" applyFont="1" applyFill="1" applyBorder="1" applyAlignment="1" applyProtection="1">
      <alignment vertical="top" wrapText="1" readingOrder="1"/>
      <protection locked="0"/>
    </xf>
    <xf numFmtId="0" fontId="18" fillId="6" borderId="28" xfId="11" applyFont="1" applyFill="1" applyBorder="1" applyAlignment="1" applyProtection="1">
      <alignment wrapText="1"/>
      <protection locked="0"/>
    </xf>
    <xf numFmtId="0" fontId="18" fillId="6" borderId="29" xfId="11" applyFont="1" applyFill="1" applyBorder="1" applyAlignment="1" applyProtection="1">
      <alignment wrapText="1"/>
      <protection locked="0"/>
    </xf>
    <xf numFmtId="0" fontId="18" fillId="6" borderId="24" xfId="11" applyFont="1" applyFill="1" applyBorder="1" applyAlignment="1" applyProtection="1">
      <alignment wrapText="1"/>
      <protection locked="0"/>
    </xf>
    <xf numFmtId="0" fontId="18" fillId="6" borderId="22" xfId="11" applyFont="1" applyFill="1" applyBorder="1" applyProtection="1">
      <protection locked="0"/>
    </xf>
    <xf numFmtId="0" fontId="18" fillId="6" borderId="22" xfId="11" applyFont="1" applyFill="1" applyBorder="1" applyAlignment="1" applyProtection="1">
      <alignment wrapText="1"/>
      <protection locked="0"/>
    </xf>
    <xf numFmtId="2" fontId="18" fillId="6" borderId="22" xfId="11" applyNumberFormat="1" applyFont="1" applyFill="1" applyBorder="1" applyAlignment="1" applyProtection="1">
      <alignment horizontal="right" wrapText="1"/>
      <protection locked="0"/>
    </xf>
    <xf numFmtId="0" fontId="18" fillId="6" borderId="23" xfId="11" applyFont="1" applyFill="1" applyBorder="1" applyAlignment="1" applyProtection="1">
      <alignment wrapText="1"/>
      <protection locked="0"/>
    </xf>
    <xf numFmtId="2" fontId="18" fillId="6" borderId="22" xfId="11" quotePrefix="1" applyNumberFormat="1" applyFont="1" applyFill="1" applyBorder="1" applyAlignment="1" applyProtection="1">
      <alignment horizontal="right" vertical="top" wrapText="1" readingOrder="1"/>
      <protection locked="0"/>
    </xf>
    <xf numFmtId="0" fontId="18" fillId="6" borderId="23" xfId="11" quotePrefix="1" applyFont="1" applyFill="1" applyBorder="1" applyAlignment="1" applyProtection="1">
      <alignment vertical="top" wrapText="1" readingOrder="1"/>
      <protection locked="0"/>
    </xf>
    <xf numFmtId="0" fontId="18" fillId="6" borderId="28" xfId="11" quotePrefix="1" applyFont="1" applyFill="1" applyBorder="1" applyAlignment="1" applyProtection="1">
      <alignment vertical="top" wrapText="1" readingOrder="1"/>
      <protection locked="0"/>
    </xf>
    <xf numFmtId="0" fontId="18" fillId="6" borderId="22" xfId="11" quotePrefix="1" applyFont="1" applyFill="1" applyBorder="1" applyAlignment="1" applyProtection="1">
      <alignment vertical="top" wrapText="1" readingOrder="1"/>
      <protection locked="0"/>
    </xf>
    <xf numFmtId="0" fontId="18" fillId="6" borderId="30" xfId="11" applyFont="1" applyFill="1" applyBorder="1" applyAlignment="1" applyProtection="1">
      <alignment vertical="top" wrapText="1" readingOrder="1"/>
      <protection locked="0"/>
    </xf>
    <xf numFmtId="0" fontId="18" fillId="6" borderId="31" xfId="11" applyFont="1" applyFill="1" applyBorder="1" applyAlignment="1" applyProtection="1">
      <alignment vertical="top" wrapText="1" readingOrder="1"/>
      <protection locked="0"/>
    </xf>
    <xf numFmtId="0" fontId="18" fillId="6" borderId="30" xfId="11" applyFont="1" applyFill="1" applyBorder="1" applyAlignment="1" applyProtection="1">
      <alignment wrapText="1"/>
      <protection locked="0"/>
    </xf>
    <xf numFmtId="0" fontId="18" fillId="6" borderId="32" xfId="11" applyFont="1" applyFill="1" applyBorder="1" applyAlignment="1" applyProtection="1">
      <alignment wrapText="1"/>
      <protection locked="0"/>
    </xf>
    <xf numFmtId="0" fontId="19" fillId="0" borderId="0" xfId="0" applyFont="1"/>
    <xf numFmtId="0" fontId="19" fillId="0" borderId="3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6" borderId="7" xfId="0" applyFont="1" applyFill="1" applyBorder="1"/>
    <xf numFmtId="0" fontId="19" fillId="0" borderId="8" xfId="0" applyFont="1" applyBorder="1"/>
    <xf numFmtId="14" fontId="19" fillId="0" borderId="10" xfId="0" applyNumberFormat="1" applyFont="1" applyBorder="1"/>
    <xf numFmtId="0" fontId="19" fillId="0" borderId="7" xfId="0" applyFont="1" applyBorder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15" xfId="1" applyFont="1" applyFill="1" applyBorder="1" applyAlignment="1" applyProtection="1">
      <alignment horizontal="center" vertical="center"/>
    </xf>
    <xf numFmtId="43" fontId="5" fillId="0" borderId="16" xfId="1" applyFont="1" applyFill="1" applyBorder="1" applyAlignment="1" applyProtection="1">
      <alignment horizontal="center" vertical="center"/>
    </xf>
    <xf numFmtId="43" fontId="7" fillId="0" borderId="11" xfId="0" applyNumberFormat="1" applyFont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left" vertical="center"/>
    </xf>
    <xf numFmtId="43" fontId="7" fillId="3" borderId="11" xfId="0" applyNumberFormat="1" applyFont="1" applyFill="1" applyBorder="1" applyAlignment="1">
      <alignment horizontal="left" vertical="center"/>
    </xf>
    <xf numFmtId="43" fontId="5" fillId="2" borderId="17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43" fontId="5" fillId="2" borderId="15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43" fontId="0" fillId="0" borderId="11" xfId="0" applyNumberFormat="1" applyBorder="1"/>
    <xf numFmtId="43" fontId="0" fillId="4" borderId="11" xfId="0" applyNumberFormat="1" applyFill="1" applyBorder="1"/>
    <xf numFmtId="43" fontId="0" fillId="3" borderId="11" xfId="0" applyNumberFormat="1" applyFill="1" applyBorder="1"/>
    <xf numFmtId="43" fontId="0" fillId="0" borderId="0" xfId="0" applyNumberFormat="1"/>
    <xf numFmtId="0" fontId="8" fillId="0" borderId="0" xfId="7" quotePrefix="1" applyFont="1" applyAlignment="1">
      <alignment horizontal="left" vertical="center"/>
    </xf>
    <xf numFmtId="0" fontId="5" fillId="0" borderId="0" xfId="7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43" fontId="5" fillId="0" borderId="17" xfId="1" applyFont="1" applyFill="1" applyBorder="1" applyAlignment="1" applyProtection="1">
      <alignment horizontal="center" vertical="center"/>
    </xf>
    <xf numFmtId="43" fontId="5" fillId="0" borderId="0" xfId="1" applyFont="1" applyFill="1" applyBorder="1" applyAlignment="1" applyProtection="1">
      <alignment horizontal="center" vertical="center"/>
    </xf>
    <xf numFmtId="43" fontId="5" fillId="3" borderId="17" xfId="1" applyFont="1" applyFill="1" applyBorder="1" applyAlignment="1" applyProtection="1">
      <alignment horizontal="center" vertical="center"/>
    </xf>
    <xf numFmtId="43" fontId="4" fillId="0" borderId="18" xfId="1" applyFont="1" applyFill="1" applyBorder="1" applyAlignment="1" applyProtection="1">
      <alignment horizontal="center" vertical="center"/>
    </xf>
    <xf numFmtId="43" fontId="4" fillId="2" borderId="18" xfId="1" applyFont="1" applyFill="1" applyBorder="1" applyAlignment="1" applyProtection="1">
      <alignment horizontal="center" vertical="center"/>
    </xf>
    <xf numFmtId="43" fontId="4" fillId="0" borderId="11" xfId="1" applyFont="1" applyFill="1" applyBorder="1" applyAlignment="1" applyProtection="1">
      <alignment horizontal="center" vertical="center"/>
    </xf>
    <xf numFmtId="43" fontId="4" fillId="2" borderId="11" xfId="1" applyFont="1" applyFill="1" applyBorder="1" applyAlignment="1" applyProtection="1">
      <alignment horizontal="center" vertical="center"/>
    </xf>
    <xf numFmtId="43" fontId="7" fillId="0" borderId="0" xfId="0" applyNumberFormat="1" applyFont="1"/>
    <xf numFmtId="43" fontId="11" fillId="0" borderId="0" xfId="1" applyFont="1" applyFill="1" applyBorder="1" applyProtection="1"/>
    <xf numFmtId="43" fontId="11" fillId="0" borderId="11" xfId="1" applyFont="1" applyFill="1" applyBorder="1" applyProtection="1"/>
    <xf numFmtId="43" fontId="5" fillId="0" borderId="2" xfId="1" applyFont="1" applyFill="1" applyBorder="1" applyAlignment="1" applyProtection="1">
      <alignment horizontal="center" vertical="center"/>
    </xf>
    <xf numFmtId="43" fontId="5" fillId="3" borderId="2" xfId="1" applyFont="1" applyFill="1" applyBorder="1" applyAlignment="1" applyProtection="1">
      <alignment horizontal="center" vertical="center"/>
    </xf>
    <xf numFmtId="0" fontId="4" fillId="0" borderId="0" xfId="7" applyFont="1" applyAlignment="1">
      <alignment horizontal="right" vertical="center"/>
    </xf>
    <xf numFmtId="43" fontId="7" fillId="0" borderId="0" xfId="0" applyNumberFormat="1" applyFont="1" applyAlignment="1">
      <alignment horizontal="left" vertical="center"/>
    </xf>
    <xf numFmtId="0" fontId="8" fillId="0" borderId="0" xfId="10" applyFont="1" applyAlignment="1">
      <alignment horizontal="left" vertical="center"/>
    </xf>
    <xf numFmtId="43" fontId="5" fillId="0" borderId="11" xfId="1" applyFont="1" applyBorder="1" applyAlignment="1" applyProtection="1">
      <alignment horizontal="center" vertical="center"/>
    </xf>
    <xf numFmtId="43" fontId="5" fillId="3" borderId="11" xfId="1" applyFont="1" applyFill="1" applyBorder="1" applyAlignment="1" applyProtection="1">
      <alignment horizontal="center" vertical="center"/>
    </xf>
    <xf numFmtId="43" fontId="5" fillId="0" borderId="0" xfId="1" applyFont="1" applyBorder="1" applyAlignment="1" applyProtection="1">
      <alignment horizontal="center" vertical="center"/>
    </xf>
    <xf numFmtId="0" fontId="5" fillId="0" borderId="0" xfId="1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5" fillId="0" borderId="19" xfId="1" applyFont="1" applyFill="1" applyBorder="1" applyAlignment="1" applyProtection="1">
      <alignment horizontal="center" vertical="center"/>
    </xf>
    <xf numFmtId="171" fontId="7" fillId="0" borderId="21" xfId="1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right" vertical="center"/>
    </xf>
    <xf numFmtId="171" fontId="7" fillId="2" borderId="11" xfId="1" applyNumberFormat="1" applyFont="1" applyFill="1" applyBorder="1" applyAlignment="1" applyProtection="1">
      <alignment horizontal="center" vertical="center"/>
    </xf>
    <xf numFmtId="171" fontId="5" fillId="2" borderId="1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22" xfId="11" applyFont="1" applyBorder="1" applyAlignment="1">
      <alignment vertical="top" wrapText="1" readingOrder="1"/>
    </xf>
    <xf numFmtId="0" fontId="18" fillId="0" borderId="22" xfId="11" applyFont="1" applyBorder="1" applyAlignment="1">
      <alignment horizontal="left" vertical="top" wrapText="1" readingOrder="1"/>
    </xf>
    <xf numFmtId="0" fontId="21" fillId="0" borderId="0" xfId="11" applyFont="1" applyAlignment="1">
      <alignment horizontal="centerContinuous"/>
    </xf>
    <xf numFmtId="0" fontId="22" fillId="0" borderId="0" xfId="11" applyFont="1" applyAlignment="1">
      <alignment horizontal="centerContinuous"/>
    </xf>
    <xf numFmtId="2" fontId="22" fillId="0" borderId="0" xfId="11" applyNumberFormat="1" applyFont="1" applyAlignment="1">
      <alignment horizontal="centerContinuous"/>
    </xf>
    <xf numFmtId="0" fontId="18" fillId="0" borderId="0" xfId="11" applyFont="1"/>
    <xf numFmtId="2" fontId="18" fillId="0" borderId="0" xfId="11" applyNumberFormat="1" applyFont="1" applyAlignment="1">
      <alignment horizontal="right"/>
    </xf>
    <xf numFmtId="0" fontId="15" fillId="0" borderId="0" xfId="11" applyFont="1"/>
    <xf numFmtId="0" fontId="15" fillId="0" borderId="0" xfId="11" applyFont="1" applyAlignment="1">
      <alignment horizontal="center"/>
    </xf>
    <xf numFmtId="0" fontId="15" fillId="0" borderId="22" xfId="11" applyFont="1" applyBorder="1" applyAlignment="1">
      <alignment horizontal="center" vertical="top" wrapText="1" readingOrder="1"/>
    </xf>
    <xf numFmtId="2" fontId="15" fillId="0" borderId="22" xfId="11" applyNumberFormat="1" applyFont="1" applyBorder="1" applyAlignment="1">
      <alignment horizontal="right" vertical="top" wrapText="1" readingOrder="1"/>
    </xf>
    <xf numFmtId="0" fontId="15" fillId="0" borderId="23" xfId="11" applyFont="1" applyBorder="1" applyAlignment="1">
      <alignment horizontal="center" vertical="top" wrapText="1" readingOrder="1"/>
    </xf>
    <xf numFmtId="0" fontId="15" fillId="0" borderId="28" xfId="11" applyFont="1" applyBorder="1" applyAlignment="1">
      <alignment horizontal="center" vertical="top" wrapText="1" readingOrder="1"/>
    </xf>
    <xf numFmtId="0" fontId="15" fillId="0" borderId="29" xfId="11" applyFont="1" applyBorder="1" applyAlignment="1">
      <alignment horizontal="center" vertical="top" wrapText="1" readingOrder="1"/>
    </xf>
    <xf numFmtId="0" fontId="15" fillId="0" borderId="24" xfId="11" applyFont="1" applyBorder="1" applyAlignment="1">
      <alignment horizontal="center" vertical="top" wrapText="1"/>
    </xf>
    <xf numFmtId="0" fontId="15" fillId="0" borderId="22" xfId="11" applyFont="1" applyBorder="1" applyAlignment="1">
      <alignment horizontal="center" vertical="top" wrapText="1"/>
    </xf>
    <xf numFmtId="44" fontId="15" fillId="0" borderId="22" xfId="12" applyFont="1" applyFill="1" applyBorder="1" applyAlignment="1" applyProtection="1">
      <alignment horizontal="center" vertical="top" wrapText="1"/>
    </xf>
    <xf numFmtId="2" fontId="18" fillId="0" borderId="29" xfId="11" applyNumberFormat="1" applyFont="1" applyBorder="1" applyAlignment="1">
      <alignment vertical="top" wrapText="1" readingOrder="1"/>
    </xf>
    <xf numFmtId="0" fontId="18" fillId="0" borderId="22" xfId="11" applyFont="1" applyBorder="1"/>
    <xf numFmtId="171" fontId="18" fillId="0" borderId="22" xfId="13" applyNumberFormat="1" applyFont="1" applyFill="1" applyBorder="1" applyProtection="1"/>
    <xf numFmtId="44" fontId="18" fillId="0" borderId="22" xfId="12" applyFont="1" applyFill="1" applyBorder="1" applyProtection="1"/>
    <xf numFmtId="2" fontId="18" fillId="0" borderId="32" xfId="11" applyNumberFormat="1" applyFont="1" applyBorder="1" applyAlignment="1">
      <alignment vertical="top" wrapText="1" readingOrder="1"/>
    </xf>
    <xf numFmtId="43" fontId="15" fillId="0" borderId="0" xfId="1" applyFont="1" applyFill="1" applyProtection="1"/>
    <xf numFmtId="171" fontId="15" fillId="0" borderId="0" xfId="11" applyNumberFormat="1" applyFont="1"/>
    <xf numFmtId="44" fontId="15" fillId="0" borderId="0" xfId="2" applyFont="1" applyFill="1" applyProtection="1"/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0" borderId="1" xfId="4" applyFont="1" applyBorder="1" applyAlignment="1">
      <alignment horizontal="center" vertical="center"/>
    </xf>
    <xf numFmtId="0" fontId="15" fillId="0" borderId="3" xfId="4" applyFont="1" applyBorder="1" applyAlignment="1">
      <alignment vertical="center"/>
    </xf>
    <xf numFmtId="0" fontId="18" fillId="0" borderId="6" xfId="4" applyFont="1" applyBorder="1" applyAlignment="1">
      <alignment vertical="center" wrapText="1"/>
    </xf>
    <xf numFmtId="0" fontId="20" fillId="0" borderId="8" xfId="4" applyFont="1" applyBorder="1" applyAlignment="1">
      <alignment vertical="center"/>
    </xf>
    <xf numFmtId="40" fontId="15" fillId="6" borderId="5" xfId="5" applyNumberFormat="1" applyFont="1" applyFill="1" applyBorder="1" applyAlignment="1" applyProtection="1">
      <alignment horizontal="center" vertical="center"/>
      <protection locked="0"/>
    </xf>
    <xf numFmtId="40" fontId="20" fillId="6" borderId="10" xfId="5" applyNumberFormat="1" applyFont="1" applyFill="1" applyBorder="1" applyAlignment="1" applyProtection="1">
      <alignment horizontal="center" vertical="center"/>
      <protection locked="0"/>
    </xf>
    <xf numFmtId="165" fontId="23" fillId="0" borderId="0" xfId="4" applyNumberFormat="1" applyFont="1" applyAlignment="1">
      <alignment horizontal="right" vertical="center"/>
    </xf>
    <xf numFmtId="0" fontId="5" fillId="6" borderId="19" xfId="1" applyNumberFormat="1" applyFont="1" applyFill="1" applyBorder="1" applyAlignment="1" applyProtection="1">
      <alignment horizontal="left" vertical="center"/>
      <protection locked="0"/>
    </xf>
    <xf numFmtId="0" fontId="5" fillId="6" borderId="20" xfId="1" applyNumberFormat="1" applyFont="1" applyFill="1" applyBorder="1" applyAlignment="1" applyProtection="1">
      <alignment horizontal="left" vertical="center"/>
      <protection locked="0"/>
    </xf>
    <xf numFmtId="0" fontId="5" fillId="6" borderId="19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5" fillId="6" borderId="1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5" fillId="0" borderId="25" xfId="11" applyFont="1" applyBorder="1" applyAlignment="1">
      <alignment horizontal="center"/>
    </xf>
    <xf numFmtId="0" fontId="15" fillId="0" borderId="26" xfId="11" applyFont="1" applyBorder="1" applyAlignment="1">
      <alignment horizontal="center"/>
    </xf>
    <xf numFmtId="0" fontId="15" fillId="0" borderId="27" xfId="11" applyFont="1" applyBorder="1" applyAlignment="1">
      <alignment horizontal="center"/>
    </xf>
    <xf numFmtId="0" fontId="4" fillId="0" borderId="1" xfId="4" quotePrefix="1" applyFont="1" applyBorder="1" applyAlignment="1">
      <alignment horizontal="center" vertical="center"/>
    </xf>
    <xf numFmtId="0" fontId="4" fillId="6" borderId="2" xfId="4" applyFont="1" applyFill="1" applyBorder="1" applyAlignment="1" applyProtection="1">
      <alignment horizontal="center" vertical="center"/>
      <protection locked="0"/>
    </xf>
  </cellXfs>
  <cellStyles count="14">
    <cellStyle name="Comma" xfId="1" builtinId="3"/>
    <cellStyle name="Comma [0] 2 2" xfId="5" xr:uid="{2362EA86-61A4-41E4-B234-1CFC578D2652}"/>
    <cellStyle name="Comma 2" xfId="6" xr:uid="{34A2B535-BBB0-4FEF-9558-A7566C1094BA}"/>
    <cellStyle name="Comma 3" xfId="13" xr:uid="{61D02436-DD9E-4D35-82AC-C811CA43743B}"/>
    <cellStyle name="Comma_Sheet2" xfId="9" xr:uid="{F754F303-C287-4D89-84BC-1E1B49416C4B}"/>
    <cellStyle name="Currency" xfId="2" builtinId="4"/>
    <cellStyle name="Currency 2" xfId="8" xr:uid="{6F9555AE-C4EA-43BB-849D-1CFADC30FAA9}"/>
    <cellStyle name="Currency 3" xfId="12" xr:uid="{542E0676-6B68-4103-B453-A13AED361A94}"/>
    <cellStyle name="Normal" xfId="0" builtinId="0"/>
    <cellStyle name="Normal 2 2" xfId="4" xr:uid="{AFFC6189-FECA-4DC1-8E30-F545A2135159}"/>
    <cellStyle name="Normal 3" xfId="11" xr:uid="{196FE4B0-C53F-4CD0-8836-9EB7FD83D365}"/>
    <cellStyle name="Normal_Sheet2" xfId="7" xr:uid="{BF9CCEAE-1F55-49F8-94D4-3B0AB573B6C5}"/>
    <cellStyle name="Normal_Sheet3" xfId="10" xr:uid="{D040D667-A030-4131-9D7E-BC2A43843D15}"/>
    <cellStyle name="Percent" xfId="3" builtinId="5"/>
  </cellStyles>
  <dxfs count="8"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5086-73C9-4FE2-8E51-8FEC9D0C4583}">
  <dimension ref="A1:M217"/>
  <sheetViews>
    <sheetView showGridLines="0"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:H2"/>
    </sheetView>
  </sheetViews>
  <sheetFormatPr defaultColWidth="9.109375" defaultRowHeight="13.8"/>
  <cols>
    <col min="1" max="13" width="10.6640625" style="181" customWidth="1"/>
    <col min="14" max="16384" width="9.109375" style="181"/>
  </cols>
  <sheetData>
    <row r="1" spans="1:13" ht="14.4">
      <c r="A1" s="271" t="s">
        <v>182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>
      <c r="A2" s="182" t="s">
        <v>109</v>
      </c>
      <c r="B2" s="272"/>
      <c r="C2" s="272"/>
      <c r="D2" s="272"/>
      <c r="E2" s="272"/>
      <c r="F2" s="272"/>
      <c r="G2" s="272"/>
      <c r="H2" s="272"/>
      <c r="J2" s="183"/>
      <c r="K2" s="182" t="s">
        <v>110</v>
      </c>
      <c r="L2" s="259"/>
    </row>
    <row r="3" spans="1:13">
      <c r="D3" s="184"/>
      <c r="F3" s="183"/>
      <c r="L3" s="183"/>
    </row>
    <row r="4" spans="1:13">
      <c r="E4" s="185" t="s">
        <v>183</v>
      </c>
      <c r="G4" s="185" t="s">
        <v>183</v>
      </c>
      <c r="I4" s="185" t="s">
        <v>183</v>
      </c>
      <c r="L4" s="185" t="s">
        <v>162</v>
      </c>
    </row>
    <row r="5" spans="1:13" ht="14.4" customHeight="1">
      <c r="A5" s="183"/>
      <c r="B5" s="183"/>
      <c r="C5" s="183"/>
      <c r="D5" s="183"/>
      <c r="E5" s="273" t="s">
        <v>111</v>
      </c>
      <c r="F5" s="183"/>
      <c r="G5" s="273" t="s">
        <v>112</v>
      </c>
      <c r="I5" s="273" t="s">
        <v>113</v>
      </c>
      <c r="J5" s="183"/>
      <c r="L5" s="273" t="s">
        <v>114</v>
      </c>
      <c r="M5" s="183"/>
    </row>
    <row r="6" spans="1:13" ht="14.4" customHeight="1">
      <c r="A6" s="183"/>
      <c r="B6" s="183"/>
      <c r="C6" s="183"/>
      <c r="D6" s="183"/>
      <c r="E6" s="273"/>
      <c r="F6" s="183"/>
      <c r="G6" s="273"/>
      <c r="I6" s="273"/>
      <c r="J6" s="183"/>
      <c r="L6" s="273"/>
      <c r="M6" s="183"/>
    </row>
    <row r="7" spans="1:13">
      <c r="A7" s="78" t="s">
        <v>115</v>
      </c>
      <c r="B7" s="183"/>
      <c r="C7" s="183"/>
      <c r="D7" s="183"/>
      <c r="E7" s="186" t="s">
        <v>116</v>
      </c>
      <c r="F7" s="183"/>
      <c r="G7" s="186" t="s">
        <v>116</v>
      </c>
      <c r="I7" s="186" t="s">
        <v>116</v>
      </c>
      <c r="L7" s="186" t="s">
        <v>116</v>
      </c>
      <c r="M7" s="183"/>
    </row>
    <row r="8" spans="1:13">
      <c r="D8" s="183" t="s">
        <v>117</v>
      </c>
      <c r="E8" s="52"/>
      <c r="F8" s="183"/>
      <c r="G8" s="52"/>
      <c r="I8" s="187">
        <f>ROUND((E8+G8)/2,2)</f>
        <v>0</v>
      </c>
      <c r="L8" s="52"/>
    </row>
    <row r="9" spans="1:13">
      <c r="D9" s="183" t="s">
        <v>118</v>
      </c>
      <c r="E9" s="53"/>
      <c r="F9" s="183"/>
      <c r="G9" s="53"/>
      <c r="I9" s="188">
        <f>ROUND((E9+G9)/2,2)</f>
        <v>0</v>
      </c>
      <c r="L9" s="53"/>
    </row>
    <row r="10" spans="1:13">
      <c r="D10" s="183"/>
      <c r="E10" s="189">
        <f>SUM(E8:E9)</f>
        <v>0</v>
      </c>
      <c r="F10" s="183"/>
      <c r="G10" s="189">
        <f>SUM(G8:G9)</f>
        <v>0</v>
      </c>
      <c r="I10" s="190">
        <f>SUM(I8:I9)</f>
        <v>0</v>
      </c>
      <c r="L10" s="191">
        <f>SUM(L8:L9)</f>
        <v>0</v>
      </c>
    </row>
    <row r="11" spans="1:13" customFormat="1" ht="14.4">
      <c r="A11" s="181"/>
      <c r="D11" s="204" t="s">
        <v>180</v>
      </c>
      <c r="E11" s="189">
        <f>ROUND(E10/2,2)</f>
        <v>0</v>
      </c>
      <c r="G11" s="189">
        <f>ROUND(G10/2,2)</f>
        <v>0</v>
      </c>
      <c r="I11" s="189">
        <f>ROUND(I10/2,2)</f>
        <v>0</v>
      </c>
    </row>
    <row r="12" spans="1:13">
      <c r="D12" s="183" t="s">
        <v>10</v>
      </c>
      <c r="E12" s="51"/>
      <c r="F12" s="183"/>
      <c r="G12" s="51"/>
      <c r="I12" s="192">
        <f>ROUND((E12+G12)/2,2)</f>
        <v>0</v>
      </c>
      <c r="L12" s="51"/>
    </row>
    <row r="13" spans="1:13" customFormat="1" ht="14.4"/>
    <row r="14" spans="1:13">
      <c r="A14" s="193" t="s">
        <v>119</v>
      </c>
      <c r="B14" s="183"/>
      <c r="C14" s="183"/>
      <c r="E14" s="186" t="s">
        <v>116</v>
      </c>
      <c r="F14" s="183"/>
      <c r="G14" s="186" t="s">
        <v>116</v>
      </c>
      <c r="I14" s="186" t="s">
        <v>116</v>
      </c>
      <c r="L14" s="186" t="s">
        <v>116</v>
      </c>
    </row>
    <row r="15" spans="1:13">
      <c r="B15" s="183"/>
      <c r="C15" s="183"/>
      <c r="D15" s="194" t="s">
        <v>15</v>
      </c>
      <c r="E15" s="51"/>
      <c r="F15" s="183"/>
      <c r="G15" s="51"/>
      <c r="I15" s="192">
        <f t="shared" ref="I15:I26" si="0">ROUND((E15+G15)/2,2)</f>
        <v>0</v>
      </c>
      <c r="L15" s="51"/>
    </row>
    <row r="16" spans="1:13">
      <c r="B16" s="183"/>
      <c r="C16" s="183"/>
      <c r="D16" s="194" t="s">
        <v>16</v>
      </c>
      <c r="E16" s="52"/>
      <c r="F16" s="187"/>
      <c r="G16" s="52"/>
      <c r="I16" s="195">
        <f t="shared" si="0"/>
        <v>0</v>
      </c>
      <c r="L16" s="52"/>
    </row>
    <row r="17" spans="1:13">
      <c r="B17" s="183"/>
      <c r="C17" s="183"/>
      <c r="D17" s="194" t="s">
        <v>17</v>
      </c>
      <c r="E17" s="52"/>
      <c r="F17" s="187"/>
      <c r="G17" s="52"/>
      <c r="I17" s="195">
        <f t="shared" si="0"/>
        <v>0</v>
      </c>
      <c r="L17" s="52"/>
    </row>
    <row r="18" spans="1:13">
      <c r="B18" s="183"/>
      <c r="C18" s="183"/>
      <c r="D18" s="194" t="s">
        <v>18</v>
      </c>
      <c r="E18" s="52"/>
      <c r="F18" s="187"/>
      <c r="G18" s="52"/>
      <c r="I18" s="195">
        <f t="shared" si="0"/>
        <v>0</v>
      </c>
      <c r="L18" s="52"/>
    </row>
    <row r="19" spans="1:13">
      <c r="B19" s="183"/>
      <c r="C19" s="183"/>
      <c r="D19" s="194" t="s">
        <v>19</v>
      </c>
      <c r="E19" s="52"/>
      <c r="F19" s="187"/>
      <c r="G19" s="52"/>
      <c r="I19" s="195">
        <f t="shared" si="0"/>
        <v>0</v>
      </c>
      <c r="L19" s="52"/>
    </row>
    <row r="20" spans="1:13">
      <c r="B20" s="183"/>
      <c r="C20" s="183"/>
      <c r="D20" s="194" t="s">
        <v>20</v>
      </c>
      <c r="E20" s="52"/>
      <c r="F20" s="187"/>
      <c r="G20" s="52"/>
      <c r="I20" s="195">
        <f t="shared" si="0"/>
        <v>0</v>
      </c>
      <c r="L20" s="52"/>
    </row>
    <row r="21" spans="1:13">
      <c r="B21" s="183"/>
      <c r="C21" s="183"/>
      <c r="D21" s="194" t="s">
        <v>21</v>
      </c>
      <c r="E21" s="52"/>
      <c r="F21" s="187"/>
      <c r="G21" s="52"/>
      <c r="I21" s="195">
        <f t="shared" si="0"/>
        <v>0</v>
      </c>
      <c r="L21" s="52"/>
    </row>
    <row r="22" spans="1:13">
      <c r="B22" s="183"/>
      <c r="C22" s="183"/>
      <c r="D22" s="194" t="s">
        <v>22</v>
      </c>
      <c r="E22" s="52"/>
      <c r="F22" s="187"/>
      <c r="G22" s="52"/>
      <c r="I22" s="195">
        <f t="shared" si="0"/>
        <v>0</v>
      </c>
      <c r="L22" s="52"/>
    </row>
    <row r="23" spans="1:13">
      <c r="B23" s="183"/>
      <c r="C23" s="183"/>
      <c r="D23" s="194" t="s">
        <v>23</v>
      </c>
      <c r="E23" s="52"/>
      <c r="F23" s="187"/>
      <c r="G23" s="52"/>
      <c r="I23" s="195">
        <f t="shared" si="0"/>
        <v>0</v>
      </c>
      <c r="L23" s="52"/>
    </row>
    <row r="24" spans="1:13">
      <c r="B24" s="183"/>
      <c r="C24" s="183"/>
      <c r="D24" s="194" t="s">
        <v>24</v>
      </c>
      <c r="E24" s="52"/>
      <c r="F24" s="187"/>
      <c r="G24" s="52"/>
      <c r="I24" s="195">
        <f t="shared" si="0"/>
        <v>0</v>
      </c>
      <c r="L24" s="52"/>
    </row>
    <row r="25" spans="1:13">
      <c r="B25" s="183"/>
      <c r="C25" s="183"/>
      <c r="D25" s="194" t="s">
        <v>25</v>
      </c>
      <c r="E25" s="52"/>
      <c r="F25" s="187"/>
      <c r="G25" s="52"/>
      <c r="I25" s="195">
        <f t="shared" si="0"/>
        <v>0</v>
      </c>
      <c r="L25" s="52"/>
    </row>
    <row r="26" spans="1:13">
      <c r="D26" s="194" t="s">
        <v>26</v>
      </c>
      <c r="E26" s="52"/>
      <c r="F26" s="187"/>
      <c r="G26" s="52"/>
      <c r="I26" s="195">
        <f t="shared" si="0"/>
        <v>0</v>
      </c>
      <c r="L26" s="52"/>
    </row>
    <row r="27" spans="1:13" customFormat="1" ht="14.4">
      <c r="D27" s="196" t="s">
        <v>28</v>
      </c>
      <c r="E27" s="197">
        <f>(E10/2)+E12+SUM(E15:E26)</f>
        <v>0</v>
      </c>
      <c r="G27" s="197">
        <f>(G10/2)+G12+SUM(G15:G26)</f>
        <v>0</v>
      </c>
      <c r="I27" s="198">
        <f>(I10/2)+I12+SUM(I15:I26)</f>
        <v>0</v>
      </c>
      <c r="L27" s="199">
        <f>(L10/2)+L12+SUM(L15:L26)</f>
        <v>0</v>
      </c>
    </row>
    <row r="28" spans="1:13" customFormat="1" ht="14.4">
      <c r="L28" s="200"/>
    </row>
    <row r="29" spans="1:13">
      <c r="A29" s="201" t="s">
        <v>120</v>
      </c>
      <c r="D29" s="202" t="s">
        <v>45</v>
      </c>
      <c r="E29" s="202" t="s">
        <v>116</v>
      </c>
      <c r="F29" s="203" t="s">
        <v>121</v>
      </c>
      <c r="G29" s="202" t="s">
        <v>116</v>
      </c>
      <c r="H29" s="203" t="s">
        <v>121</v>
      </c>
      <c r="I29" s="202" t="s">
        <v>116</v>
      </c>
      <c r="J29" s="203" t="s">
        <v>121</v>
      </c>
      <c r="L29" s="202" t="s">
        <v>116</v>
      </c>
      <c r="M29" s="203" t="s">
        <v>121</v>
      </c>
    </row>
    <row r="30" spans="1:13" ht="14.4">
      <c r="C30" s="204" t="s">
        <v>122</v>
      </c>
      <c r="D30" s="44">
        <v>1</v>
      </c>
      <c r="E30" s="51"/>
      <c r="F30" s="205">
        <f>(E30/6)</f>
        <v>0</v>
      </c>
      <c r="G30" s="51"/>
      <c r="H30" s="205">
        <f>(G30/6)</f>
        <v>0</v>
      </c>
      <c r="I30" s="205">
        <f>ROUND((E30+G30)/2,2)</f>
        <v>0</v>
      </c>
      <c r="J30" s="205">
        <f>ROUND(((F30)+(H30))/2,2)</f>
        <v>0</v>
      </c>
      <c r="L30"/>
      <c r="M30"/>
    </row>
    <row r="31" spans="1:13">
      <c r="C31" s="204" t="s">
        <v>123</v>
      </c>
      <c r="D31" s="44">
        <v>1</v>
      </c>
      <c r="E31" s="54"/>
      <c r="F31" s="206">
        <f>(E31/6)</f>
        <v>0</v>
      </c>
      <c r="G31" s="54"/>
      <c r="H31" s="206">
        <f>(G31/6)</f>
        <v>0</v>
      </c>
      <c r="I31" s="206">
        <f>ROUND((E31+G31)/2,2)</f>
        <v>0</v>
      </c>
      <c r="J31" s="206">
        <f>ROUND(((F31)+(H31))/2,2)</f>
        <v>0</v>
      </c>
      <c r="L31" s="51">
        <v>0</v>
      </c>
      <c r="M31" s="207">
        <f>L31/6</f>
        <v>0</v>
      </c>
    </row>
    <row r="32" spans="1:13" ht="14.4">
      <c r="C32" s="204"/>
      <c r="D32" s="45" t="s">
        <v>124</v>
      </c>
      <c r="E32" s="208">
        <f>SUM(E30:E31)</f>
        <v>0</v>
      </c>
      <c r="F32" s="208">
        <f>(E32/6)</f>
        <v>0</v>
      </c>
      <c r="G32" s="208">
        <f>SUM(G30:G31)</f>
        <v>0</v>
      </c>
      <c r="H32" s="208">
        <f>(G32/6)</f>
        <v>0</v>
      </c>
      <c r="I32" s="208">
        <f>SUM(I30:I31)</f>
        <v>0</v>
      </c>
      <c r="J32" s="209">
        <f>ROUND(((F32)+(H32))/2,2)</f>
        <v>0</v>
      </c>
      <c r="L32"/>
      <c r="M32"/>
    </row>
    <row r="33" spans="1:13" ht="14.4">
      <c r="C33"/>
      <c r="D33"/>
      <c r="E33"/>
      <c r="F33" s="200"/>
      <c r="G33"/>
      <c r="H33" s="200"/>
      <c r="I33"/>
      <c r="J33"/>
      <c r="K33"/>
      <c r="L33"/>
      <c r="M33" s="200"/>
    </row>
    <row r="34" spans="1:13" customFormat="1" ht="14.4">
      <c r="C34" s="204" t="s">
        <v>122</v>
      </c>
      <c r="D34" s="44">
        <v>2</v>
      </c>
      <c r="E34" s="52"/>
      <c r="F34" s="187">
        <f>(E34/3)</f>
        <v>0</v>
      </c>
      <c r="G34" s="52"/>
      <c r="H34" s="187">
        <f>(G34/3)</f>
        <v>0</v>
      </c>
      <c r="I34" s="187">
        <f>ROUND((E34+G34)/2,2)</f>
        <v>0</v>
      </c>
      <c r="J34" s="187">
        <f>ROUND(((F34)+(H34))/2,2)</f>
        <v>0</v>
      </c>
      <c r="K34" s="181"/>
    </row>
    <row r="35" spans="1:13">
      <c r="C35" s="204" t="s">
        <v>123</v>
      </c>
      <c r="D35" s="44">
        <v>2</v>
      </c>
      <c r="E35" s="53"/>
      <c r="F35" s="188">
        <f>(E35/3)</f>
        <v>0</v>
      </c>
      <c r="G35" s="53"/>
      <c r="H35" s="188">
        <f>(G35/3)</f>
        <v>0</v>
      </c>
      <c r="I35" s="188">
        <f>ROUND((E35+G35)/2,2)</f>
        <v>0</v>
      </c>
      <c r="J35" s="188">
        <f>ROUND(((F35)+(H35))/2,2)</f>
        <v>0</v>
      </c>
      <c r="L35" s="51"/>
      <c r="M35" s="207">
        <f>L35/3</f>
        <v>0</v>
      </c>
    </row>
    <row r="36" spans="1:13" ht="14.4">
      <c r="C36" s="204"/>
      <c r="D36" s="45" t="s">
        <v>125</v>
      </c>
      <c r="E36" s="208">
        <f>SUM(E34:E35)</f>
        <v>0</v>
      </c>
      <c r="F36" s="208">
        <f>(E36/3)</f>
        <v>0</v>
      </c>
      <c r="G36" s="208">
        <f>SUM(G34:G35)</f>
        <v>0</v>
      </c>
      <c r="H36" s="208">
        <f>(G36/3)</f>
        <v>0</v>
      </c>
      <c r="I36" s="208">
        <f>SUM(I34:I35)</f>
        <v>0</v>
      </c>
      <c r="J36" s="209">
        <f>ROUND(((F36)+(H36))/2,2)</f>
        <v>0</v>
      </c>
      <c r="L36"/>
      <c r="M36"/>
    </row>
    <row r="37" spans="1:13" ht="14.4">
      <c r="C37"/>
      <c r="D37"/>
      <c r="E37"/>
      <c r="F37" s="200"/>
      <c r="G37"/>
      <c r="H37" s="200"/>
      <c r="I37"/>
      <c r="J37"/>
      <c r="K37"/>
      <c r="L37"/>
      <c r="M37" s="200"/>
    </row>
    <row r="38" spans="1:13" customFormat="1" ht="14.4">
      <c r="C38" s="204" t="s">
        <v>122</v>
      </c>
      <c r="D38" s="44">
        <v>3</v>
      </c>
      <c r="E38" s="53"/>
      <c r="F38" s="188">
        <f>(E38/2)</f>
        <v>0</v>
      </c>
      <c r="G38" s="53"/>
      <c r="H38" s="188">
        <f>(G38/2)</f>
        <v>0</v>
      </c>
      <c r="I38" s="188">
        <f>ROUND((E38+G38)/2,2)</f>
        <v>0</v>
      </c>
      <c r="J38" s="188">
        <f>ROUND(((F38)+(H38))/2,2)</f>
        <v>0</v>
      </c>
      <c r="K38" s="181"/>
    </row>
    <row r="39" spans="1:13">
      <c r="C39" s="204" t="s">
        <v>123</v>
      </c>
      <c r="D39" s="44">
        <v>3</v>
      </c>
      <c r="E39" s="53"/>
      <c r="F39" s="188">
        <f>(E39/2)</f>
        <v>0</v>
      </c>
      <c r="G39" s="53"/>
      <c r="H39" s="188">
        <f>(G39/2)</f>
        <v>0</v>
      </c>
      <c r="I39" s="188">
        <f>ROUND((E39+G39)/2,2)</f>
        <v>0</v>
      </c>
      <c r="J39" s="188">
        <f>ROUND(((F39)+(H39))/2,2)</f>
        <v>0</v>
      </c>
      <c r="L39" s="51"/>
      <c r="M39" s="207">
        <f>L39/2</f>
        <v>0</v>
      </c>
    </row>
    <row r="40" spans="1:13" ht="14.4">
      <c r="C40" s="204"/>
      <c r="D40" s="45" t="s">
        <v>126</v>
      </c>
      <c r="E40" s="210">
        <f>SUM(E38:E39)</f>
        <v>0</v>
      </c>
      <c r="F40" s="210">
        <f>(E40/2)</f>
        <v>0</v>
      </c>
      <c r="G40" s="210">
        <f>SUM(G38:G39)</f>
        <v>0</v>
      </c>
      <c r="H40" s="210">
        <f>(G40/2)</f>
        <v>0</v>
      </c>
      <c r="I40" s="210">
        <f>SUM(I38:I39)</f>
        <v>0</v>
      </c>
      <c r="J40" s="211">
        <f>ROUND(((F40)+(H40))/2,2)</f>
        <v>0</v>
      </c>
      <c r="L40"/>
      <c r="M40"/>
    </row>
    <row r="41" spans="1:13">
      <c r="C41" s="70"/>
      <c r="D41" s="70"/>
      <c r="E41" s="70"/>
      <c r="F41" s="212"/>
      <c r="G41" s="70"/>
      <c r="H41" s="212"/>
      <c r="I41" s="70"/>
      <c r="J41" s="70"/>
      <c r="K41" s="70"/>
      <c r="L41" s="70"/>
      <c r="M41" s="212"/>
    </row>
    <row r="42" spans="1:13" s="70" customFormat="1" ht="14.4">
      <c r="C42" s="204"/>
      <c r="D42" s="45" t="s">
        <v>127</v>
      </c>
      <c r="E42" s="213">
        <f>E30+E34+E38</f>
        <v>0</v>
      </c>
      <c r="F42" s="213">
        <f>ROUND(F30+F34+F38,2)</f>
        <v>0</v>
      </c>
      <c r="G42" s="213">
        <f>G30+G34+G38</f>
        <v>0</v>
      </c>
      <c r="H42" s="213">
        <f>ROUND(H30+H34+H38,2)</f>
        <v>0</v>
      </c>
      <c r="I42" s="213">
        <f>I30+I34+I38</f>
        <v>0</v>
      </c>
      <c r="J42" s="213">
        <f>ROUND(((F42)+(H42))/2,2)</f>
        <v>0</v>
      </c>
      <c r="L42"/>
      <c r="M42"/>
    </row>
    <row r="43" spans="1:13">
      <c r="C43" s="204"/>
      <c r="D43" s="45" t="s">
        <v>128</v>
      </c>
      <c r="E43" s="214">
        <f>E31+E35+E39</f>
        <v>0</v>
      </c>
      <c r="F43" s="214">
        <f>ROUND(F31+F35+F39,2)</f>
        <v>0</v>
      </c>
      <c r="G43" s="214">
        <f>G31+G35+G39</f>
        <v>0</v>
      </c>
      <c r="H43" s="214">
        <f>ROUND(H31+H35+H39,2)</f>
        <v>0</v>
      </c>
      <c r="I43" s="214">
        <f>I31+I35+I39</f>
        <v>0</v>
      </c>
      <c r="J43" s="214">
        <f>ROUND(((F43)+(H43))/2,2)</f>
        <v>0</v>
      </c>
      <c r="K43" s="70"/>
      <c r="L43" s="215">
        <f>L31+L35+L39</f>
        <v>0</v>
      </c>
      <c r="M43" s="216">
        <f>ROUND(M31+M35+M39,2)</f>
        <v>0</v>
      </c>
    </row>
    <row r="44" spans="1:13" ht="14.4">
      <c r="C44" s="204"/>
      <c r="D44" s="217" t="s">
        <v>48</v>
      </c>
      <c r="E44" s="210">
        <f>E42+E43</f>
        <v>0</v>
      </c>
      <c r="F44" s="210">
        <f>ROUND(F32+F36+F40,2)</f>
        <v>0</v>
      </c>
      <c r="G44" s="210">
        <f>G42+G43</f>
        <v>0</v>
      </c>
      <c r="H44" s="210">
        <f>ROUND(H32+H36+H40,2)</f>
        <v>0</v>
      </c>
      <c r="I44" s="210">
        <f>I42+I43</f>
        <v>0</v>
      </c>
      <c r="J44" s="211">
        <f>ROUND(((F44)+(H44))/2,2)</f>
        <v>0</v>
      </c>
      <c r="K44" s="217"/>
      <c r="L44"/>
      <c r="M44"/>
    </row>
    <row r="45" spans="1:13" ht="14.4">
      <c r="H45"/>
      <c r="J45" s="218"/>
    </row>
    <row r="46" spans="1:13">
      <c r="A46" s="219" t="s">
        <v>129</v>
      </c>
      <c r="D46" s="183"/>
      <c r="E46" s="186" t="s">
        <v>116</v>
      </c>
      <c r="F46" s="183"/>
      <c r="G46" s="186" t="s">
        <v>116</v>
      </c>
      <c r="I46" s="186" t="s">
        <v>116</v>
      </c>
      <c r="J46" s="183"/>
      <c r="K46" s="183"/>
      <c r="L46" s="186" t="s">
        <v>116</v>
      </c>
      <c r="M46" s="183"/>
    </row>
    <row r="47" spans="1:13" ht="14.4">
      <c r="D47" s="204" t="s">
        <v>122</v>
      </c>
      <c r="E47" s="51"/>
      <c r="F47" s="183"/>
      <c r="G47" s="51"/>
      <c r="I47" s="192">
        <f>ROUND((E47+G47)/2,2)</f>
        <v>0</v>
      </c>
      <c r="J47" s="183"/>
      <c r="K47" s="183"/>
      <c r="L47"/>
      <c r="M47" s="183"/>
    </row>
    <row r="48" spans="1:13">
      <c r="D48" s="204" t="s">
        <v>123</v>
      </c>
      <c r="E48" s="51"/>
      <c r="F48" s="183"/>
      <c r="G48" s="51"/>
      <c r="I48" s="192">
        <f>ROUND((E48+G48)/2,2)</f>
        <v>0</v>
      </c>
      <c r="J48" s="183"/>
      <c r="K48" s="183"/>
      <c r="L48" s="51">
        <v>0</v>
      </c>
      <c r="M48" s="183"/>
    </row>
    <row r="49" spans="1:13">
      <c r="D49" s="217" t="s">
        <v>48</v>
      </c>
      <c r="E49" s="220">
        <f>ROUND(SUM(E47:E48),2)</f>
        <v>0</v>
      </c>
      <c r="F49" s="217"/>
      <c r="G49" s="220">
        <f>ROUND(SUM(G47:G48),2)</f>
        <v>0</v>
      </c>
      <c r="H49" s="217"/>
      <c r="I49" s="220">
        <f>ROUND(SUM(I47:I48),2)</f>
        <v>0</v>
      </c>
      <c r="J49" s="70"/>
      <c r="K49" s="217"/>
      <c r="L49" s="221">
        <f>ROUND(SUM(L47:L48),2)</f>
        <v>0</v>
      </c>
      <c r="M49" s="183"/>
    </row>
    <row r="50" spans="1:13" ht="14.4">
      <c r="D50" s="217"/>
      <c r="E50" s="222"/>
      <c r="F50" s="217"/>
      <c r="G50" s="222"/>
      <c r="H50"/>
      <c r="I50" s="222"/>
      <c r="J50" s="70"/>
      <c r="K50"/>
      <c r="L50"/>
    </row>
    <row r="51" spans="1:13" ht="14.4">
      <c r="A51" s="111" t="s">
        <v>130</v>
      </c>
      <c r="B51" s="183"/>
      <c r="C51" s="183"/>
      <c r="D51" s="183"/>
      <c r="E51" s="186" t="s">
        <v>116</v>
      </c>
      <c r="G51" s="186" t="s">
        <v>116</v>
      </c>
      <c r="I51" s="186" t="s">
        <v>116</v>
      </c>
      <c r="K51"/>
      <c r="L51"/>
    </row>
    <row r="52" spans="1:13" ht="14.4">
      <c r="E52" s="51"/>
      <c r="G52" s="51"/>
      <c r="I52" s="192">
        <f>ROUND((E52+G52)/2,2)</f>
        <v>0</v>
      </c>
      <c r="K52"/>
      <c r="L52"/>
    </row>
    <row r="53" spans="1:13" ht="14.4">
      <c r="K53"/>
      <c r="L53"/>
    </row>
    <row r="54" spans="1:13" ht="14.4">
      <c r="A54" s="219" t="s">
        <v>34</v>
      </c>
      <c r="E54" s="186" t="s">
        <v>116</v>
      </c>
      <c r="F54" s="183"/>
      <c r="G54" s="186" t="s">
        <v>116</v>
      </c>
      <c r="I54" s="186" t="s">
        <v>116</v>
      </c>
      <c r="K54"/>
      <c r="L54"/>
    </row>
    <row r="55" spans="1:13" ht="14.4">
      <c r="D55" s="100" t="s">
        <v>35</v>
      </c>
      <c r="E55" s="51"/>
      <c r="F55" s="183"/>
      <c r="G55" s="51"/>
      <c r="I55" s="192">
        <f>ROUND((E55+G55)/2,2)</f>
        <v>0</v>
      </c>
      <c r="K55"/>
      <c r="L55"/>
      <c r="M55" s="183"/>
    </row>
    <row r="56" spans="1:13" ht="14.4">
      <c r="A56" s="223"/>
      <c r="D56" s="224" t="s">
        <v>36</v>
      </c>
      <c r="E56" s="51"/>
      <c r="F56" s="183"/>
      <c r="G56" s="51"/>
      <c r="I56" s="192">
        <f>ROUND((E56+G56)/2,2)</f>
        <v>0</v>
      </c>
      <c r="J56" s="183"/>
      <c r="K56"/>
      <c r="L56"/>
    </row>
    <row r="57" spans="1:13" ht="14.4">
      <c r="A57" s="223"/>
      <c r="D57" s="224" t="s">
        <v>37</v>
      </c>
      <c r="E57" s="52"/>
      <c r="F57" s="183"/>
      <c r="G57" s="52"/>
      <c r="I57" s="195">
        <f>ROUND((E57+G57)/2,2)</f>
        <v>0</v>
      </c>
      <c r="J57" s="183"/>
      <c r="K57"/>
      <c r="L57"/>
      <c r="M57" s="183"/>
    </row>
    <row r="58" spans="1:13" ht="14.4">
      <c r="D58" s="101" t="s">
        <v>38</v>
      </c>
      <c r="E58" s="52"/>
      <c r="G58" s="52"/>
      <c r="I58" s="195">
        <f>ROUND((E58+G58)/2,2)</f>
        <v>0</v>
      </c>
      <c r="K58"/>
      <c r="L58"/>
    </row>
    <row r="59" spans="1:13" ht="14.4">
      <c r="D59" s="100"/>
      <c r="E59" s="206"/>
      <c r="F59" s="183"/>
      <c r="G59" s="206"/>
      <c r="H59"/>
      <c r="I59"/>
      <c r="J59"/>
      <c r="K59"/>
      <c r="L59"/>
      <c r="M59" s="183"/>
    </row>
    <row r="60" spans="1:13" ht="14.4">
      <c r="A60" s="219"/>
      <c r="E60" s="186" t="s">
        <v>131</v>
      </c>
      <c r="G60" s="186" t="s">
        <v>131</v>
      </c>
      <c r="H60" s="183"/>
      <c r="I60" s="186" t="s">
        <v>131</v>
      </c>
      <c r="K60"/>
      <c r="L60"/>
    </row>
    <row r="61" spans="1:13" ht="14.4" customHeight="1">
      <c r="E61" s="225" t="s">
        <v>132</v>
      </c>
      <c r="G61" s="226" t="s">
        <v>132</v>
      </c>
      <c r="I61" s="226" t="s">
        <v>132</v>
      </c>
      <c r="K61"/>
      <c r="L61"/>
    </row>
    <row r="62" spans="1:13" ht="14.4">
      <c r="D62" s="69" t="s">
        <v>40</v>
      </c>
      <c r="E62" s="51"/>
      <c r="G62" s="51"/>
      <c r="I62" s="192">
        <f>ROUND((E62+G62)/2,2)</f>
        <v>0</v>
      </c>
      <c r="K62"/>
      <c r="L62"/>
    </row>
    <row r="63" spans="1:13" ht="14.4">
      <c r="A63" s="223"/>
      <c r="K63"/>
      <c r="L63"/>
      <c r="M63" s="183"/>
    </row>
    <row r="64" spans="1:13" ht="14.4">
      <c r="A64" s="219" t="s">
        <v>54</v>
      </c>
      <c r="D64" s="183"/>
      <c r="E64" s="183"/>
      <c r="F64" s="183"/>
      <c r="G64" s="223"/>
      <c r="I64" s="223"/>
      <c r="J64" s="183"/>
      <c r="K64"/>
      <c r="L64"/>
      <c r="M64" s="183"/>
    </row>
    <row r="65" spans="1:13" ht="14.4">
      <c r="A65" s="227" t="s">
        <v>133</v>
      </c>
      <c r="B65" s="183"/>
      <c r="C65" s="183"/>
      <c r="D65" s="183"/>
      <c r="E65" s="183"/>
      <c r="G65" s="183"/>
      <c r="H65" s="183"/>
      <c r="I65" s="183"/>
      <c r="J65" s="183"/>
      <c r="K65"/>
      <c r="L65"/>
      <c r="M65"/>
    </row>
    <row r="66" spans="1:13" ht="14.4">
      <c r="A66" s="270" t="s">
        <v>134</v>
      </c>
      <c r="B66" s="270"/>
      <c r="C66" s="186" t="s">
        <v>135</v>
      </c>
      <c r="D66" s="186" t="s">
        <v>136</v>
      </c>
      <c r="E66" s="186" t="s">
        <v>116</v>
      </c>
      <c r="G66" s="186" t="s">
        <v>116</v>
      </c>
      <c r="I66" s="186" t="s">
        <v>116</v>
      </c>
      <c r="J66" s="226" t="s">
        <v>12</v>
      </c>
      <c r="L66"/>
      <c r="M66"/>
    </row>
    <row r="67" spans="1:13" ht="14.4">
      <c r="A67" s="269"/>
      <c r="B67" s="268"/>
      <c r="C67" s="55"/>
      <c r="D67" s="55"/>
      <c r="E67" s="56"/>
      <c r="G67" s="51"/>
      <c r="I67" s="228">
        <f>IFERROR(ROUND((E67+G67)/2,2),0)</f>
        <v>0</v>
      </c>
      <c r="J67" s="229">
        <f>IFERROR(IF(AND(I67&lt;200,ROUND(((200-I67)/200)*(1*I67)&gt;0,3)),ROUND(((200-I67)/200)*(1*I67),3),0),0)</f>
        <v>0</v>
      </c>
      <c r="L67"/>
      <c r="M67"/>
    </row>
    <row r="68" spans="1:13" ht="14.4" customHeight="1">
      <c r="A68" s="269"/>
      <c r="B68" s="268"/>
      <c r="C68" s="55"/>
      <c r="D68" s="55"/>
      <c r="E68" s="56"/>
      <c r="G68" s="51"/>
      <c r="I68" s="228">
        <f t="shared" ref="I68:I131" si="1">IFERROR(ROUND((E68+G68)/2,2),0)</f>
        <v>0</v>
      </c>
      <c r="J68" s="229">
        <f t="shared" ref="J68:J131" si="2">IFERROR(IF(AND(I68&lt;200,ROUND(((200-I68)/200)*(1*I68)&gt;0,3)),ROUND(((200-I68)/200)*(1*I68),3),0),0)</f>
        <v>0</v>
      </c>
      <c r="L68"/>
      <c r="M68"/>
    </row>
    <row r="69" spans="1:13" ht="14.4" customHeight="1">
      <c r="A69" s="269"/>
      <c r="B69" s="268"/>
      <c r="C69" s="55"/>
      <c r="D69" s="55"/>
      <c r="E69" s="56"/>
      <c r="G69" s="51"/>
      <c r="I69" s="228">
        <f t="shared" si="1"/>
        <v>0</v>
      </c>
      <c r="J69" s="229">
        <f t="shared" si="2"/>
        <v>0</v>
      </c>
      <c r="L69"/>
      <c r="M69"/>
    </row>
    <row r="70" spans="1:13" ht="14.4" customHeight="1">
      <c r="A70" s="269"/>
      <c r="B70" s="268"/>
      <c r="C70" s="55"/>
      <c r="D70" s="55"/>
      <c r="E70" s="56"/>
      <c r="G70" s="51"/>
      <c r="I70" s="228">
        <f t="shared" si="1"/>
        <v>0</v>
      </c>
      <c r="J70" s="229">
        <f t="shared" si="2"/>
        <v>0</v>
      </c>
      <c r="L70"/>
      <c r="M70"/>
    </row>
    <row r="71" spans="1:13" ht="14.4" customHeight="1">
      <c r="A71" s="269"/>
      <c r="B71" s="268"/>
      <c r="C71" s="55"/>
      <c r="D71" s="55"/>
      <c r="E71" s="56"/>
      <c r="G71" s="51"/>
      <c r="I71" s="228">
        <f t="shared" si="1"/>
        <v>0</v>
      </c>
      <c r="J71" s="229">
        <f t="shared" si="2"/>
        <v>0</v>
      </c>
      <c r="L71"/>
      <c r="M71"/>
    </row>
    <row r="72" spans="1:13" ht="14.4" customHeight="1">
      <c r="A72" s="269"/>
      <c r="B72" s="268"/>
      <c r="C72" s="55"/>
      <c r="D72" s="55"/>
      <c r="E72" s="56"/>
      <c r="G72" s="51"/>
      <c r="I72" s="228">
        <f t="shared" si="1"/>
        <v>0</v>
      </c>
      <c r="J72" s="229">
        <f t="shared" si="2"/>
        <v>0</v>
      </c>
      <c r="L72"/>
      <c r="M72"/>
    </row>
    <row r="73" spans="1:13" ht="14.4" customHeight="1">
      <c r="A73" s="269"/>
      <c r="B73" s="268"/>
      <c r="C73" s="55"/>
      <c r="D73" s="55"/>
      <c r="E73" s="56"/>
      <c r="G73" s="51"/>
      <c r="I73" s="228">
        <f t="shared" si="1"/>
        <v>0</v>
      </c>
      <c r="J73" s="229">
        <f t="shared" si="2"/>
        <v>0</v>
      </c>
      <c r="L73"/>
      <c r="M73"/>
    </row>
    <row r="74" spans="1:13" ht="14.4" customHeight="1">
      <c r="A74" s="269"/>
      <c r="B74" s="268"/>
      <c r="C74" s="55"/>
      <c r="D74" s="55"/>
      <c r="E74" s="56"/>
      <c r="G74" s="51"/>
      <c r="I74" s="228">
        <f t="shared" si="1"/>
        <v>0</v>
      </c>
      <c r="J74" s="229">
        <f t="shared" si="2"/>
        <v>0</v>
      </c>
      <c r="L74"/>
      <c r="M74"/>
    </row>
    <row r="75" spans="1:13" ht="14.4" customHeight="1">
      <c r="A75" s="269"/>
      <c r="B75" s="268"/>
      <c r="C75" s="55"/>
      <c r="D75" s="55"/>
      <c r="E75" s="56"/>
      <c r="G75" s="51"/>
      <c r="I75" s="228">
        <f t="shared" si="1"/>
        <v>0</v>
      </c>
      <c r="J75" s="229">
        <f t="shared" si="2"/>
        <v>0</v>
      </c>
      <c r="L75"/>
      <c r="M75"/>
    </row>
    <row r="76" spans="1:13" ht="14.4" customHeight="1">
      <c r="A76" s="269"/>
      <c r="B76" s="268"/>
      <c r="C76" s="55"/>
      <c r="D76" s="55"/>
      <c r="E76" s="56"/>
      <c r="G76" s="51"/>
      <c r="I76" s="228">
        <f t="shared" si="1"/>
        <v>0</v>
      </c>
      <c r="J76" s="229">
        <f t="shared" si="2"/>
        <v>0</v>
      </c>
      <c r="L76"/>
      <c r="M76"/>
    </row>
    <row r="77" spans="1:13" ht="14.4" customHeight="1">
      <c r="A77" s="269"/>
      <c r="B77" s="268"/>
      <c r="C77" s="55"/>
      <c r="D77" s="55"/>
      <c r="E77" s="56"/>
      <c r="G77" s="51"/>
      <c r="I77" s="228">
        <f t="shared" si="1"/>
        <v>0</v>
      </c>
      <c r="J77" s="229">
        <f t="shared" si="2"/>
        <v>0</v>
      </c>
      <c r="L77"/>
      <c r="M77"/>
    </row>
    <row r="78" spans="1:13" ht="14.4" customHeight="1">
      <c r="A78" s="269"/>
      <c r="B78" s="268"/>
      <c r="C78" s="55"/>
      <c r="D78" s="55"/>
      <c r="E78" s="56"/>
      <c r="G78" s="51"/>
      <c r="I78" s="228">
        <f t="shared" si="1"/>
        <v>0</v>
      </c>
      <c r="J78" s="229">
        <f t="shared" si="2"/>
        <v>0</v>
      </c>
      <c r="L78"/>
      <c r="M78"/>
    </row>
    <row r="79" spans="1:13" ht="14.4" customHeight="1">
      <c r="A79" s="269"/>
      <c r="B79" s="268"/>
      <c r="C79" s="55"/>
      <c r="D79" s="55"/>
      <c r="E79" s="56"/>
      <c r="G79" s="51"/>
      <c r="I79" s="228">
        <f t="shared" si="1"/>
        <v>0</v>
      </c>
      <c r="J79" s="229">
        <f t="shared" si="2"/>
        <v>0</v>
      </c>
      <c r="L79"/>
      <c r="M79"/>
    </row>
    <row r="80" spans="1:13" ht="14.4" customHeight="1">
      <c r="A80" s="269"/>
      <c r="B80" s="268"/>
      <c r="C80" s="55"/>
      <c r="D80" s="55"/>
      <c r="E80" s="56"/>
      <c r="G80" s="51"/>
      <c r="I80" s="228">
        <f t="shared" si="1"/>
        <v>0</v>
      </c>
      <c r="J80" s="229">
        <f t="shared" si="2"/>
        <v>0</v>
      </c>
      <c r="L80"/>
      <c r="M80"/>
    </row>
    <row r="81" spans="1:13" ht="14.4" customHeight="1">
      <c r="A81" s="269"/>
      <c r="B81" s="268"/>
      <c r="C81" s="55"/>
      <c r="D81" s="55"/>
      <c r="E81" s="56"/>
      <c r="G81" s="51"/>
      <c r="I81" s="228">
        <f t="shared" si="1"/>
        <v>0</v>
      </c>
      <c r="J81" s="229">
        <f t="shared" si="2"/>
        <v>0</v>
      </c>
      <c r="L81"/>
      <c r="M81"/>
    </row>
    <row r="82" spans="1:13" ht="14.4" customHeight="1">
      <c r="A82" s="269"/>
      <c r="B82" s="268"/>
      <c r="C82" s="55"/>
      <c r="D82" s="55"/>
      <c r="E82" s="56"/>
      <c r="G82" s="51"/>
      <c r="I82" s="228">
        <f t="shared" si="1"/>
        <v>0</v>
      </c>
      <c r="J82" s="229">
        <f t="shared" si="2"/>
        <v>0</v>
      </c>
      <c r="L82"/>
      <c r="M82"/>
    </row>
    <row r="83" spans="1:13" ht="14.4" customHeight="1">
      <c r="A83" s="269"/>
      <c r="B83" s="268"/>
      <c r="C83" s="55"/>
      <c r="D83" s="55"/>
      <c r="E83" s="56"/>
      <c r="G83" s="51"/>
      <c r="I83" s="228">
        <f t="shared" si="1"/>
        <v>0</v>
      </c>
      <c r="J83" s="229">
        <f t="shared" si="2"/>
        <v>0</v>
      </c>
      <c r="L83"/>
      <c r="M83"/>
    </row>
    <row r="84" spans="1:13" ht="14.4" customHeight="1">
      <c r="A84" s="269"/>
      <c r="B84" s="268"/>
      <c r="C84" s="55"/>
      <c r="D84" s="55"/>
      <c r="E84" s="56"/>
      <c r="G84" s="51"/>
      <c r="I84" s="228">
        <f t="shared" si="1"/>
        <v>0</v>
      </c>
      <c r="J84" s="229">
        <f t="shared" si="2"/>
        <v>0</v>
      </c>
      <c r="L84"/>
      <c r="M84"/>
    </row>
    <row r="85" spans="1:13" ht="14.4" customHeight="1">
      <c r="A85" s="269"/>
      <c r="B85" s="268"/>
      <c r="C85" s="55"/>
      <c r="D85" s="55"/>
      <c r="E85" s="56"/>
      <c r="G85" s="51"/>
      <c r="I85" s="228">
        <f t="shared" si="1"/>
        <v>0</v>
      </c>
      <c r="J85" s="229">
        <f t="shared" si="2"/>
        <v>0</v>
      </c>
      <c r="L85"/>
      <c r="M85"/>
    </row>
    <row r="86" spans="1:13" ht="14.4" customHeight="1">
      <c r="A86" s="269"/>
      <c r="B86" s="268"/>
      <c r="C86" s="55"/>
      <c r="D86" s="55"/>
      <c r="E86" s="56"/>
      <c r="G86" s="51"/>
      <c r="I86" s="228">
        <f t="shared" si="1"/>
        <v>0</v>
      </c>
      <c r="J86" s="229">
        <f t="shared" si="2"/>
        <v>0</v>
      </c>
      <c r="L86"/>
      <c r="M86"/>
    </row>
    <row r="87" spans="1:13" ht="14.4" customHeight="1">
      <c r="A87" s="269"/>
      <c r="B87" s="268"/>
      <c r="C87" s="55"/>
      <c r="D87" s="55"/>
      <c r="E87" s="56"/>
      <c r="G87" s="51"/>
      <c r="I87" s="228">
        <f t="shared" si="1"/>
        <v>0</v>
      </c>
      <c r="J87" s="229">
        <f t="shared" si="2"/>
        <v>0</v>
      </c>
      <c r="L87"/>
      <c r="M87"/>
    </row>
    <row r="88" spans="1:13" ht="14.4" customHeight="1">
      <c r="A88" s="269"/>
      <c r="B88" s="268"/>
      <c r="C88" s="55"/>
      <c r="D88" s="55"/>
      <c r="E88" s="56"/>
      <c r="G88" s="51"/>
      <c r="I88" s="228">
        <f t="shared" si="1"/>
        <v>0</v>
      </c>
      <c r="J88" s="229">
        <f t="shared" si="2"/>
        <v>0</v>
      </c>
      <c r="L88"/>
      <c r="M88"/>
    </row>
    <row r="89" spans="1:13" ht="14.4" customHeight="1">
      <c r="A89" s="269"/>
      <c r="B89" s="268"/>
      <c r="C89" s="55"/>
      <c r="D89" s="55"/>
      <c r="E89" s="56"/>
      <c r="G89" s="51"/>
      <c r="I89" s="228">
        <f t="shared" si="1"/>
        <v>0</v>
      </c>
      <c r="J89" s="229">
        <f t="shared" si="2"/>
        <v>0</v>
      </c>
      <c r="L89"/>
      <c r="M89"/>
    </row>
    <row r="90" spans="1:13" ht="14.4" customHeight="1">
      <c r="A90" s="269"/>
      <c r="B90" s="268"/>
      <c r="C90" s="55"/>
      <c r="D90" s="55"/>
      <c r="E90" s="56"/>
      <c r="G90" s="51"/>
      <c r="I90" s="228">
        <f t="shared" si="1"/>
        <v>0</v>
      </c>
      <c r="J90" s="229">
        <f t="shared" si="2"/>
        <v>0</v>
      </c>
      <c r="L90"/>
      <c r="M90"/>
    </row>
    <row r="91" spans="1:13" ht="14.4" customHeight="1">
      <c r="A91" s="269"/>
      <c r="B91" s="268"/>
      <c r="C91" s="55"/>
      <c r="D91" s="55"/>
      <c r="E91" s="56"/>
      <c r="G91" s="51"/>
      <c r="I91" s="228">
        <f t="shared" si="1"/>
        <v>0</v>
      </c>
      <c r="J91" s="229">
        <f t="shared" si="2"/>
        <v>0</v>
      </c>
      <c r="L91"/>
      <c r="M91"/>
    </row>
    <row r="92" spans="1:13" ht="14.4" customHeight="1">
      <c r="A92" s="269"/>
      <c r="B92" s="268"/>
      <c r="C92" s="55"/>
      <c r="D92" s="55"/>
      <c r="E92" s="56"/>
      <c r="G92" s="51"/>
      <c r="I92" s="228">
        <f t="shared" si="1"/>
        <v>0</v>
      </c>
      <c r="J92" s="229">
        <f t="shared" si="2"/>
        <v>0</v>
      </c>
      <c r="L92"/>
      <c r="M92"/>
    </row>
    <row r="93" spans="1:13" ht="14.4" customHeight="1">
      <c r="A93" s="269"/>
      <c r="B93" s="268"/>
      <c r="C93" s="55"/>
      <c r="D93" s="55"/>
      <c r="E93" s="56"/>
      <c r="G93" s="51"/>
      <c r="I93" s="228">
        <f t="shared" si="1"/>
        <v>0</v>
      </c>
      <c r="J93" s="229">
        <f t="shared" si="2"/>
        <v>0</v>
      </c>
      <c r="L93"/>
      <c r="M93"/>
    </row>
    <row r="94" spans="1:13" ht="14.4" customHeight="1">
      <c r="A94" s="269"/>
      <c r="B94" s="268"/>
      <c r="C94" s="55"/>
      <c r="D94" s="55"/>
      <c r="E94" s="56"/>
      <c r="G94" s="51"/>
      <c r="I94" s="228">
        <f t="shared" si="1"/>
        <v>0</v>
      </c>
      <c r="J94" s="229">
        <f t="shared" si="2"/>
        <v>0</v>
      </c>
      <c r="L94"/>
      <c r="M94"/>
    </row>
    <row r="95" spans="1:13" ht="14.4" customHeight="1">
      <c r="A95" s="269"/>
      <c r="B95" s="268"/>
      <c r="C95" s="55"/>
      <c r="D95" s="55"/>
      <c r="E95" s="56"/>
      <c r="G95" s="51"/>
      <c r="I95" s="228">
        <f t="shared" si="1"/>
        <v>0</v>
      </c>
      <c r="J95" s="229">
        <f t="shared" si="2"/>
        <v>0</v>
      </c>
      <c r="L95"/>
      <c r="M95"/>
    </row>
    <row r="96" spans="1:13" ht="14.4" customHeight="1">
      <c r="A96" s="269"/>
      <c r="B96" s="268"/>
      <c r="C96" s="55"/>
      <c r="D96" s="55"/>
      <c r="E96" s="56"/>
      <c r="G96" s="51"/>
      <c r="I96" s="228">
        <f t="shared" si="1"/>
        <v>0</v>
      </c>
      <c r="J96" s="229">
        <f t="shared" si="2"/>
        <v>0</v>
      </c>
      <c r="L96"/>
      <c r="M96"/>
    </row>
    <row r="97" spans="1:13" ht="14.4" customHeight="1">
      <c r="A97" s="269"/>
      <c r="B97" s="268"/>
      <c r="C97" s="55"/>
      <c r="D97" s="55"/>
      <c r="E97" s="56"/>
      <c r="G97" s="51"/>
      <c r="I97" s="228">
        <f t="shared" si="1"/>
        <v>0</v>
      </c>
      <c r="J97" s="229">
        <f t="shared" si="2"/>
        <v>0</v>
      </c>
      <c r="L97"/>
      <c r="M97"/>
    </row>
    <row r="98" spans="1:13" ht="14.4" customHeight="1">
      <c r="A98" s="269"/>
      <c r="B98" s="268"/>
      <c r="C98" s="55"/>
      <c r="D98" s="55"/>
      <c r="E98" s="56"/>
      <c r="G98" s="51"/>
      <c r="I98" s="228">
        <f t="shared" si="1"/>
        <v>0</v>
      </c>
      <c r="J98" s="229">
        <f t="shared" si="2"/>
        <v>0</v>
      </c>
      <c r="L98"/>
      <c r="M98"/>
    </row>
    <row r="99" spans="1:13" ht="14.4" customHeight="1">
      <c r="A99" s="269"/>
      <c r="B99" s="268"/>
      <c r="C99" s="55"/>
      <c r="D99" s="55"/>
      <c r="E99" s="56"/>
      <c r="G99" s="51"/>
      <c r="I99" s="228">
        <f t="shared" si="1"/>
        <v>0</v>
      </c>
      <c r="J99" s="229">
        <f t="shared" si="2"/>
        <v>0</v>
      </c>
      <c r="L99"/>
      <c r="M99"/>
    </row>
    <row r="100" spans="1:13" ht="14.4" customHeight="1">
      <c r="A100" s="269"/>
      <c r="B100" s="268"/>
      <c r="C100" s="55"/>
      <c r="D100" s="55"/>
      <c r="E100" s="56"/>
      <c r="G100" s="51"/>
      <c r="I100" s="228">
        <f t="shared" si="1"/>
        <v>0</v>
      </c>
      <c r="J100" s="229">
        <f t="shared" si="2"/>
        <v>0</v>
      </c>
      <c r="L100"/>
      <c r="M100"/>
    </row>
    <row r="101" spans="1:13" ht="14.4" customHeight="1">
      <c r="A101" s="269"/>
      <c r="B101" s="268"/>
      <c r="C101" s="55"/>
      <c r="D101" s="55"/>
      <c r="E101" s="56"/>
      <c r="G101" s="51"/>
      <c r="I101" s="228">
        <f t="shared" si="1"/>
        <v>0</v>
      </c>
      <c r="J101" s="229">
        <f t="shared" si="2"/>
        <v>0</v>
      </c>
      <c r="L101"/>
      <c r="M101"/>
    </row>
    <row r="102" spans="1:13" ht="14.4" customHeight="1">
      <c r="A102" s="269"/>
      <c r="B102" s="268"/>
      <c r="C102" s="55"/>
      <c r="D102" s="55"/>
      <c r="E102" s="56"/>
      <c r="G102" s="51"/>
      <c r="I102" s="228">
        <f t="shared" si="1"/>
        <v>0</v>
      </c>
      <c r="J102" s="229">
        <f t="shared" si="2"/>
        <v>0</v>
      </c>
      <c r="L102"/>
      <c r="M102"/>
    </row>
    <row r="103" spans="1:13" ht="14.4" customHeight="1">
      <c r="A103" s="269"/>
      <c r="B103" s="268"/>
      <c r="C103" s="55"/>
      <c r="D103" s="55"/>
      <c r="E103" s="56"/>
      <c r="G103" s="51"/>
      <c r="I103" s="228">
        <f t="shared" si="1"/>
        <v>0</v>
      </c>
      <c r="J103" s="229">
        <f t="shared" si="2"/>
        <v>0</v>
      </c>
      <c r="L103"/>
      <c r="M103"/>
    </row>
    <row r="104" spans="1:13" ht="14.4" customHeight="1">
      <c r="A104" s="269"/>
      <c r="B104" s="268"/>
      <c r="C104" s="55"/>
      <c r="D104" s="55"/>
      <c r="E104" s="56"/>
      <c r="G104" s="51"/>
      <c r="I104" s="228">
        <f t="shared" si="1"/>
        <v>0</v>
      </c>
      <c r="J104" s="229">
        <f t="shared" si="2"/>
        <v>0</v>
      </c>
      <c r="L104"/>
      <c r="M104"/>
    </row>
    <row r="105" spans="1:13" ht="14.4" customHeight="1">
      <c r="A105" s="269"/>
      <c r="B105" s="268"/>
      <c r="C105" s="55"/>
      <c r="D105" s="55"/>
      <c r="E105" s="56"/>
      <c r="G105" s="51"/>
      <c r="I105" s="228">
        <f t="shared" si="1"/>
        <v>0</v>
      </c>
      <c r="J105" s="229">
        <f t="shared" si="2"/>
        <v>0</v>
      </c>
      <c r="L105"/>
      <c r="M105"/>
    </row>
    <row r="106" spans="1:13" ht="14.4" customHeight="1">
      <c r="A106" s="269"/>
      <c r="B106" s="268"/>
      <c r="C106" s="55"/>
      <c r="D106" s="55"/>
      <c r="E106" s="56"/>
      <c r="G106" s="51"/>
      <c r="I106" s="228">
        <f t="shared" si="1"/>
        <v>0</v>
      </c>
      <c r="J106" s="229">
        <f t="shared" si="2"/>
        <v>0</v>
      </c>
      <c r="L106"/>
      <c r="M106"/>
    </row>
    <row r="107" spans="1:13" ht="14.4" customHeight="1">
      <c r="A107" s="269"/>
      <c r="B107" s="268"/>
      <c r="C107" s="55"/>
      <c r="D107" s="55"/>
      <c r="E107" s="56"/>
      <c r="G107" s="51"/>
      <c r="I107" s="228">
        <f t="shared" si="1"/>
        <v>0</v>
      </c>
      <c r="J107" s="229">
        <f t="shared" si="2"/>
        <v>0</v>
      </c>
      <c r="L107"/>
      <c r="M107"/>
    </row>
    <row r="108" spans="1:13" ht="14.4" customHeight="1">
      <c r="A108" s="269"/>
      <c r="B108" s="268"/>
      <c r="C108" s="55"/>
      <c r="D108" s="55"/>
      <c r="E108" s="56"/>
      <c r="G108" s="51"/>
      <c r="I108" s="228">
        <f t="shared" si="1"/>
        <v>0</v>
      </c>
      <c r="J108" s="229">
        <f t="shared" si="2"/>
        <v>0</v>
      </c>
      <c r="L108"/>
      <c r="M108"/>
    </row>
    <row r="109" spans="1:13" ht="14.4" customHeight="1">
      <c r="A109" s="269"/>
      <c r="B109" s="268"/>
      <c r="C109" s="55"/>
      <c r="D109" s="55"/>
      <c r="E109" s="56"/>
      <c r="G109" s="51"/>
      <c r="I109" s="228">
        <f t="shared" si="1"/>
        <v>0</v>
      </c>
      <c r="J109" s="229">
        <f t="shared" si="2"/>
        <v>0</v>
      </c>
      <c r="L109"/>
      <c r="M109"/>
    </row>
    <row r="110" spans="1:13" ht="14.4" customHeight="1">
      <c r="A110" s="269"/>
      <c r="B110" s="268"/>
      <c r="C110" s="55"/>
      <c r="D110" s="55"/>
      <c r="E110" s="56"/>
      <c r="G110" s="51"/>
      <c r="I110" s="228">
        <f t="shared" si="1"/>
        <v>0</v>
      </c>
      <c r="J110" s="229">
        <f t="shared" si="2"/>
        <v>0</v>
      </c>
      <c r="L110"/>
      <c r="M110"/>
    </row>
    <row r="111" spans="1:13" ht="14.4" customHeight="1">
      <c r="A111" s="269"/>
      <c r="B111" s="268"/>
      <c r="C111" s="55"/>
      <c r="D111" s="55"/>
      <c r="E111" s="56"/>
      <c r="G111" s="51"/>
      <c r="I111" s="228">
        <f t="shared" si="1"/>
        <v>0</v>
      </c>
      <c r="J111" s="229">
        <f t="shared" si="2"/>
        <v>0</v>
      </c>
      <c r="L111"/>
      <c r="M111"/>
    </row>
    <row r="112" spans="1:13" ht="14.4" customHeight="1">
      <c r="A112" s="269"/>
      <c r="B112" s="268"/>
      <c r="C112" s="55"/>
      <c r="D112" s="55"/>
      <c r="E112" s="56"/>
      <c r="G112" s="51"/>
      <c r="I112" s="228">
        <f t="shared" si="1"/>
        <v>0</v>
      </c>
      <c r="J112" s="229">
        <f t="shared" si="2"/>
        <v>0</v>
      </c>
      <c r="L112"/>
      <c r="M112"/>
    </row>
    <row r="113" spans="1:13" ht="14.4" customHeight="1">
      <c r="A113" s="269"/>
      <c r="B113" s="268"/>
      <c r="C113" s="55"/>
      <c r="D113" s="55"/>
      <c r="E113" s="56"/>
      <c r="G113" s="51"/>
      <c r="I113" s="228">
        <f t="shared" si="1"/>
        <v>0</v>
      </c>
      <c r="J113" s="229">
        <f t="shared" si="2"/>
        <v>0</v>
      </c>
      <c r="L113"/>
      <c r="M113"/>
    </row>
    <row r="114" spans="1:13" ht="14.4" customHeight="1">
      <c r="A114" s="269"/>
      <c r="B114" s="268"/>
      <c r="C114" s="55"/>
      <c r="D114" s="55"/>
      <c r="E114" s="56"/>
      <c r="G114" s="51"/>
      <c r="I114" s="228">
        <f t="shared" si="1"/>
        <v>0</v>
      </c>
      <c r="J114" s="229">
        <f t="shared" si="2"/>
        <v>0</v>
      </c>
      <c r="L114"/>
      <c r="M114"/>
    </row>
    <row r="115" spans="1:13" ht="14.4" customHeight="1">
      <c r="A115" s="269"/>
      <c r="B115" s="268"/>
      <c r="C115" s="55"/>
      <c r="D115" s="55"/>
      <c r="E115" s="56"/>
      <c r="G115" s="51"/>
      <c r="I115" s="228">
        <f t="shared" si="1"/>
        <v>0</v>
      </c>
      <c r="J115" s="229">
        <f t="shared" si="2"/>
        <v>0</v>
      </c>
      <c r="L115"/>
      <c r="M115"/>
    </row>
    <row r="116" spans="1:13" ht="14.4" customHeight="1">
      <c r="A116" s="269"/>
      <c r="B116" s="268"/>
      <c r="C116" s="55"/>
      <c r="D116" s="55"/>
      <c r="E116" s="56"/>
      <c r="G116" s="51"/>
      <c r="I116" s="228">
        <f t="shared" si="1"/>
        <v>0</v>
      </c>
      <c r="J116" s="229">
        <f t="shared" si="2"/>
        <v>0</v>
      </c>
      <c r="L116"/>
      <c r="M116"/>
    </row>
    <row r="117" spans="1:13" ht="14.4" customHeight="1">
      <c r="A117" s="269"/>
      <c r="B117" s="268"/>
      <c r="C117" s="55"/>
      <c r="D117" s="55"/>
      <c r="E117" s="56"/>
      <c r="G117" s="51"/>
      <c r="I117" s="228">
        <f t="shared" si="1"/>
        <v>0</v>
      </c>
      <c r="J117" s="229">
        <f t="shared" si="2"/>
        <v>0</v>
      </c>
      <c r="L117"/>
      <c r="M117"/>
    </row>
    <row r="118" spans="1:13" ht="14.4" customHeight="1">
      <c r="A118" s="269"/>
      <c r="B118" s="268"/>
      <c r="C118" s="55"/>
      <c r="D118" s="55"/>
      <c r="E118" s="56"/>
      <c r="G118" s="51"/>
      <c r="I118" s="228">
        <f t="shared" si="1"/>
        <v>0</v>
      </c>
      <c r="J118" s="229">
        <f t="shared" si="2"/>
        <v>0</v>
      </c>
      <c r="L118"/>
      <c r="M118"/>
    </row>
    <row r="119" spans="1:13" ht="14.4" customHeight="1">
      <c r="A119" s="269"/>
      <c r="B119" s="268"/>
      <c r="C119" s="55"/>
      <c r="D119" s="55"/>
      <c r="E119" s="56"/>
      <c r="G119" s="51"/>
      <c r="I119" s="228">
        <f t="shared" si="1"/>
        <v>0</v>
      </c>
      <c r="J119" s="229">
        <f t="shared" si="2"/>
        <v>0</v>
      </c>
      <c r="L119"/>
      <c r="M119"/>
    </row>
    <row r="120" spans="1:13" ht="14.4" customHeight="1">
      <c r="A120" s="269"/>
      <c r="B120" s="268"/>
      <c r="C120" s="55"/>
      <c r="D120" s="55"/>
      <c r="E120" s="56"/>
      <c r="G120" s="51"/>
      <c r="I120" s="228">
        <f t="shared" si="1"/>
        <v>0</v>
      </c>
      <c r="J120" s="229">
        <f t="shared" si="2"/>
        <v>0</v>
      </c>
      <c r="L120"/>
      <c r="M120"/>
    </row>
    <row r="121" spans="1:13" ht="14.4" customHeight="1">
      <c r="A121" s="269"/>
      <c r="B121" s="268"/>
      <c r="C121" s="55"/>
      <c r="D121" s="55"/>
      <c r="E121" s="56"/>
      <c r="G121" s="51"/>
      <c r="I121" s="228">
        <f t="shared" si="1"/>
        <v>0</v>
      </c>
      <c r="J121" s="229">
        <f t="shared" si="2"/>
        <v>0</v>
      </c>
      <c r="L121"/>
      <c r="M121"/>
    </row>
    <row r="122" spans="1:13" ht="14.4" customHeight="1">
      <c r="A122" s="269"/>
      <c r="B122" s="268"/>
      <c r="C122" s="55"/>
      <c r="D122" s="55"/>
      <c r="E122" s="56"/>
      <c r="G122" s="51"/>
      <c r="I122" s="228">
        <f t="shared" si="1"/>
        <v>0</v>
      </c>
      <c r="J122" s="229">
        <f t="shared" si="2"/>
        <v>0</v>
      </c>
      <c r="L122"/>
      <c r="M122"/>
    </row>
    <row r="123" spans="1:13" ht="14.4" customHeight="1">
      <c r="A123" s="269"/>
      <c r="B123" s="268"/>
      <c r="C123" s="55"/>
      <c r="D123" s="55"/>
      <c r="E123" s="56"/>
      <c r="G123" s="51"/>
      <c r="I123" s="228">
        <f t="shared" si="1"/>
        <v>0</v>
      </c>
      <c r="J123" s="229">
        <f t="shared" si="2"/>
        <v>0</v>
      </c>
      <c r="L123"/>
      <c r="M123"/>
    </row>
    <row r="124" spans="1:13" ht="14.4" customHeight="1">
      <c r="A124" s="269"/>
      <c r="B124" s="268"/>
      <c r="C124" s="55"/>
      <c r="D124" s="55"/>
      <c r="E124" s="56"/>
      <c r="G124" s="51"/>
      <c r="I124" s="228">
        <f t="shared" si="1"/>
        <v>0</v>
      </c>
      <c r="J124" s="229">
        <f t="shared" si="2"/>
        <v>0</v>
      </c>
      <c r="L124"/>
      <c r="M124"/>
    </row>
    <row r="125" spans="1:13" ht="14.4" customHeight="1">
      <c r="A125" s="269"/>
      <c r="B125" s="268"/>
      <c r="C125" s="55"/>
      <c r="D125" s="55"/>
      <c r="E125" s="56"/>
      <c r="G125" s="51"/>
      <c r="I125" s="228">
        <f t="shared" si="1"/>
        <v>0</v>
      </c>
      <c r="J125" s="229">
        <f t="shared" si="2"/>
        <v>0</v>
      </c>
      <c r="L125"/>
      <c r="M125"/>
    </row>
    <row r="126" spans="1:13" ht="14.4" customHeight="1">
      <c r="A126" s="269"/>
      <c r="B126" s="268"/>
      <c r="C126" s="55"/>
      <c r="D126" s="55"/>
      <c r="E126" s="56"/>
      <c r="G126" s="51"/>
      <c r="I126" s="228">
        <f t="shared" si="1"/>
        <v>0</v>
      </c>
      <c r="J126" s="229">
        <f t="shared" si="2"/>
        <v>0</v>
      </c>
      <c r="L126"/>
      <c r="M126"/>
    </row>
    <row r="127" spans="1:13" ht="14.4" customHeight="1">
      <c r="A127" s="269"/>
      <c r="B127" s="268"/>
      <c r="C127" s="55"/>
      <c r="D127" s="55"/>
      <c r="E127" s="56"/>
      <c r="G127" s="51"/>
      <c r="I127" s="228">
        <f t="shared" si="1"/>
        <v>0</v>
      </c>
      <c r="J127" s="229">
        <f t="shared" si="2"/>
        <v>0</v>
      </c>
      <c r="L127"/>
      <c r="M127"/>
    </row>
    <row r="128" spans="1:13" ht="14.4" customHeight="1">
      <c r="A128" s="269"/>
      <c r="B128" s="268"/>
      <c r="C128" s="55"/>
      <c r="D128" s="55"/>
      <c r="E128" s="56"/>
      <c r="G128" s="51"/>
      <c r="I128" s="228">
        <f t="shared" si="1"/>
        <v>0</v>
      </c>
      <c r="J128" s="229">
        <f t="shared" si="2"/>
        <v>0</v>
      </c>
      <c r="L128"/>
      <c r="M128"/>
    </row>
    <row r="129" spans="1:13" ht="14.4" customHeight="1">
      <c r="A129" s="269"/>
      <c r="B129" s="268"/>
      <c r="C129" s="55"/>
      <c r="D129" s="55"/>
      <c r="E129" s="56"/>
      <c r="G129" s="51"/>
      <c r="I129" s="228">
        <f t="shared" si="1"/>
        <v>0</v>
      </c>
      <c r="J129" s="229">
        <f t="shared" si="2"/>
        <v>0</v>
      </c>
      <c r="L129"/>
      <c r="M129"/>
    </row>
    <row r="130" spans="1:13" ht="14.4" customHeight="1">
      <c r="A130" s="269"/>
      <c r="B130" s="268"/>
      <c r="C130" s="55"/>
      <c r="D130" s="55"/>
      <c r="E130" s="56"/>
      <c r="G130" s="51"/>
      <c r="I130" s="228">
        <f t="shared" si="1"/>
        <v>0</v>
      </c>
      <c r="J130" s="229">
        <f t="shared" si="2"/>
        <v>0</v>
      </c>
      <c r="L130"/>
      <c r="M130"/>
    </row>
    <row r="131" spans="1:13" ht="14.4" customHeight="1">
      <c r="A131" s="269"/>
      <c r="B131" s="268"/>
      <c r="C131" s="55"/>
      <c r="D131" s="55"/>
      <c r="E131" s="56"/>
      <c r="G131" s="51"/>
      <c r="I131" s="228">
        <f t="shared" si="1"/>
        <v>0</v>
      </c>
      <c r="J131" s="229">
        <f t="shared" si="2"/>
        <v>0</v>
      </c>
      <c r="L131"/>
      <c r="M131"/>
    </row>
    <row r="132" spans="1:13" ht="14.4" customHeight="1">
      <c r="A132" s="269"/>
      <c r="B132" s="268"/>
      <c r="C132" s="55"/>
      <c r="D132" s="55"/>
      <c r="E132" s="56"/>
      <c r="G132" s="51"/>
      <c r="I132" s="228">
        <f t="shared" ref="I132:I184" si="3">IFERROR(ROUND((E132+G132)/2,2),0)</f>
        <v>0</v>
      </c>
      <c r="J132" s="229">
        <f t="shared" ref="J132:J184" si="4">IFERROR(IF(AND(I132&lt;200,ROUND(((200-I132)/200)*(1*I132)&gt;0,3)),ROUND(((200-I132)/200)*(1*I132),3),0),0)</f>
        <v>0</v>
      </c>
      <c r="L132"/>
      <c r="M132"/>
    </row>
    <row r="133" spans="1:13" ht="14.4" customHeight="1">
      <c r="A133" s="269"/>
      <c r="B133" s="268"/>
      <c r="C133" s="55"/>
      <c r="D133" s="55"/>
      <c r="E133" s="56"/>
      <c r="G133" s="51"/>
      <c r="I133" s="228">
        <f t="shared" si="3"/>
        <v>0</v>
      </c>
      <c r="J133" s="229">
        <f t="shared" si="4"/>
        <v>0</v>
      </c>
      <c r="L133"/>
      <c r="M133"/>
    </row>
    <row r="134" spans="1:13" ht="14.4" customHeight="1">
      <c r="A134" s="269"/>
      <c r="B134" s="268"/>
      <c r="C134" s="55"/>
      <c r="D134" s="55"/>
      <c r="E134" s="56"/>
      <c r="G134" s="51"/>
      <c r="I134" s="228">
        <f t="shared" si="3"/>
        <v>0</v>
      </c>
      <c r="J134" s="229">
        <f t="shared" si="4"/>
        <v>0</v>
      </c>
      <c r="L134"/>
      <c r="M134"/>
    </row>
    <row r="135" spans="1:13" ht="14.4" customHeight="1">
      <c r="A135" s="269"/>
      <c r="B135" s="268"/>
      <c r="C135" s="55"/>
      <c r="D135" s="55"/>
      <c r="E135" s="56"/>
      <c r="G135" s="51"/>
      <c r="I135" s="228">
        <f t="shared" si="3"/>
        <v>0</v>
      </c>
      <c r="J135" s="229">
        <f t="shared" si="4"/>
        <v>0</v>
      </c>
      <c r="L135"/>
      <c r="M135"/>
    </row>
    <row r="136" spans="1:13" ht="14.4" customHeight="1">
      <c r="A136" s="269"/>
      <c r="B136" s="268"/>
      <c r="C136" s="55"/>
      <c r="D136" s="55"/>
      <c r="E136" s="56"/>
      <c r="G136" s="51"/>
      <c r="I136" s="228">
        <f t="shared" si="3"/>
        <v>0</v>
      </c>
      <c r="J136" s="229">
        <f t="shared" si="4"/>
        <v>0</v>
      </c>
      <c r="L136"/>
      <c r="M136"/>
    </row>
    <row r="137" spans="1:13" ht="14.4" customHeight="1">
      <c r="A137" s="269"/>
      <c r="B137" s="268"/>
      <c r="C137" s="55"/>
      <c r="D137" s="55"/>
      <c r="E137" s="56"/>
      <c r="G137" s="51"/>
      <c r="I137" s="228">
        <f t="shared" si="3"/>
        <v>0</v>
      </c>
      <c r="J137" s="229">
        <f t="shared" si="4"/>
        <v>0</v>
      </c>
      <c r="L137"/>
      <c r="M137"/>
    </row>
    <row r="138" spans="1:13" ht="14.4" customHeight="1">
      <c r="A138" s="269"/>
      <c r="B138" s="268"/>
      <c r="C138" s="55"/>
      <c r="D138" s="55"/>
      <c r="E138" s="56"/>
      <c r="G138" s="51"/>
      <c r="I138" s="228">
        <f t="shared" si="3"/>
        <v>0</v>
      </c>
      <c r="J138" s="229">
        <f t="shared" si="4"/>
        <v>0</v>
      </c>
      <c r="L138"/>
      <c r="M138"/>
    </row>
    <row r="139" spans="1:13" ht="14.4" customHeight="1">
      <c r="A139" s="269"/>
      <c r="B139" s="268"/>
      <c r="C139" s="55"/>
      <c r="D139" s="55"/>
      <c r="E139" s="56"/>
      <c r="G139" s="51"/>
      <c r="I139" s="228">
        <f t="shared" si="3"/>
        <v>0</v>
      </c>
      <c r="J139" s="229">
        <f t="shared" si="4"/>
        <v>0</v>
      </c>
      <c r="L139"/>
      <c r="M139"/>
    </row>
    <row r="140" spans="1:13" ht="14.4" customHeight="1">
      <c r="A140" s="269"/>
      <c r="B140" s="268"/>
      <c r="C140" s="55"/>
      <c r="D140" s="55"/>
      <c r="E140" s="56"/>
      <c r="G140" s="51"/>
      <c r="I140" s="228">
        <f t="shared" si="3"/>
        <v>0</v>
      </c>
      <c r="J140" s="229">
        <f t="shared" si="4"/>
        <v>0</v>
      </c>
      <c r="L140"/>
      <c r="M140"/>
    </row>
    <row r="141" spans="1:13" ht="14.4" customHeight="1">
      <c r="A141" s="269"/>
      <c r="B141" s="268"/>
      <c r="C141" s="55"/>
      <c r="D141" s="55"/>
      <c r="E141" s="56"/>
      <c r="G141" s="51"/>
      <c r="I141" s="228">
        <f t="shared" si="3"/>
        <v>0</v>
      </c>
      <c r="J141" s="229">
        <f t="shared" si="4"/>
        <v>0</v>
      </c>
      <c r="L141"/>
      <c r="M141"/>
    </row>
    <row r="142" spans="1:13" ht="14.4" customHeight="1">
      <c r="A142" s="269"/>
      <c r="B142" s="268"/>
      <c r="C142" s="55"/>
      <c r="D142" s="55"/>
      <c r="E142" s="56"/>
      <c r="G142" s="51"/>
      <c r="I142" s="228">
        <f t="shared" si="3"/>
        <v>0</v>
      </c>
      <c r="J142" s="229">
        <f t="shared" si="4"/>
        <v>0</v>
      </c>
      <c r="L142"/>
      <c r="M142"/>
    </row>
    <row r="143" spans="1:13" ht="14.4" customHeight="1">
      <c r="A143" s="269"/>
      <c r="B143" s="268"/>
      <c r="C143" s="55"/>
      <c r="D143" s="55"/>
      <c r="E143" s="56"/>
      <c r="G143" s="51"/>
      <c r="I143" s="228">
        <f t="shared" si="3"/>
        <v>0</v>
      </c>
      <c r="J143" s="229">
        <f t="shared" si="4"/>
        <v>0</v>
      </c>
      <c r="L143"/>
      <c r="M143"/>
    </row>
    <row r="144" spans="1:13" ht="14.4" customHeight="1">
      <c r="A144" s="269"/>
      <c r="B144" s="268"/>
      <c r="C144" s="55"/>
      <c r="D144" s="55"/>
      <c r="E144" s="56"/>
      <c r="G144" s="51"/>
      <c r="I144" s="228">
        <f t="shared" si="3"/>
        <v>0</v>
      </c>
      <c r="J144" s="229">
        <f t="shared" si="4"/>
        <v>0</v>
      </c>
      <c r="L144"/>
      <c r="M144"/>
    </row>
    <row r="145" spans="1:13" ht="14.4" customHeight="1">
      <c r="A145" s="269"/>
      <c r="B145" s="268"/>
      <c r="C145" s="55"/>
      <c r="D145" s="55"/>
      <c r="E145" s="56"/>
      <c r="G145" s="51"/>
      <c r="I145" s="228">
        <f t="shared" si="3"/>
        <v>0</v>
      </c>
      <c r="J145" s="229">
        <f t="shared" si="4"/>
        <v>0</v>
      </c>
      <c r="L145"/>
      <c r="M145"/>
    </row>
    <row r="146" spans="1:13" ht="14.4" customHeight="1">
      <c r="A146" s="269"/>
      <c r="B146" s="268"/>
      <c r="C146" s="55"/>
      <c r="D146" s="55"/>
      <c r="E146" s="56"/>
      <c r="G146" s="51"/>
      <c r="I146" s="228">
        <f t="shared" si="3"/>
        <v>0</v>
      </c>
      <c r="J146" s="229">
        <f t="shared" si="4"/>
        <v>0</v>
      </c>
      <c r="L146"/>
      <c r="M146"/>
    </row>
    <row r="147" spans="1:13" ht="14.4" customHeight="1">
      <c r="A147" s="269"/>
      <c r="B147" s="268"/>
      <c r="C147" s="55"/>
      <c r="D147" s="55"/>
      <c r="E147" s="56"/>
      <c r="G147" s="51"/>
      <c r="I147" s="228">
        <f t="shared" si="3"/>
        <v>0</v>
      </c>
      <c r="J147" s="229">
        <f t="shared" si="4"/>
        <v>0</v>
      </c>
      <c r="L147"/>
      <c r="M147"/>
    </row>
    <row r="148" spans="1:13" ht="14.4" customHeight="1">
      <c r="A148" s="269"/>
      <c r="B148" s="268"/>
      <c r="C148" s="55"/>
      <c r="D148" s="55"/>
      <c r="E148" s="56"/>
      <c r="G148" s="51"/>
      <c r="I148" s="228">
        <f t="shared" si="3"/>
        <v>0</v>
      </c>
      <c r="J148" s="229">
        <f t="shared" si="4"/>
        <v>0</v>
      </c>
      <c r="L148"/>
      <c r="M148"/>
    </row>
    <row r="149" spans="1:13" ht="14.4" customHeight="1">
      <c r="A149" s="269"/>
      <c r="B149" s="268"/>
      <c r="C149" s="55"/>
      <c r="D149" s="55"/>
      <c r="E149" s="56"/>
      <c r="G149" s="51"/>
      <c r="I149" s="228">
        <f t="shared" si="3"/>
        <v>0</v>
      </c>
      <c r="J149" s="229">
        <f t="shared" si="4"/>
        <v>0</v>
      </c>
      <c r="L149"/>
      <c r="M149"/>
    </row>
    <row r="150" spans="1:13" ht="14.4" customHeight="1">
      <c r="A150" s="269"/>
      <c r="B150" s="268"/>
      <c r="C150" s="55"/>
      <c r="D150" s="55"/>
      <c r="E150" s="56"/>
      <c r="G150" s="51"/>
      <c r="I150" s="228">
        <f t="shared" si="3"/>
        <v>0</v>
      </c>
      <c r="J150" s="229">
        <f t="shared" si="4"/>
        <v>0</v>
      </c>
      <c r="L150"/>
      <c r="M150"/>
    </row>
    <row r="151" spans="1:13" ht="14.4" customHeight="1">
      <c r="A151" s="269"/>
      <c r="B151" s="268"/>
      <c r="C151" s="55"/>
      <c r="D151" s="55"/>
      <c r="E151" s="56"/>
      <c r="G151" s="51"/>
      <c r="I151" s="228">
        <f t="shared" si="3"/>
        <v>0</v>
      </c>
      <c r="J151" s="229">
        <f t="shared" si="4"/>
        <v>0</v>
      </c>
      <c r="L151"/>
      <c r="M151"/>
    </row>
    <row r="152" spans="1:13" ht="14.4" customHeight="1">
      <c r="A152" s="269"/>
      <c r="B152" s="268"/>
      <c r="C152" s="55"/>
      <c r="D152" s="55"/>
      <c r="E152" s="56"/>
      <c r="G152" s="51"/>
      <c r="I152" s="228">
        <f t="shared" si="3"/>
        <v>0</v>
      </c>
      <c r="J152" s="229">
        <f t="shared" si="4"/>
        <v>0</v>
      </c>
      <c r="L152"/>
      <c r="M152"/>
    </row>
    <row r="153" spans="1:13" ht="14.4" customHeight="1">
      <c r="A153" s="269"/>
      <c r="B153" s="268"/>
      <c r="C153" s="55"/>
      <c r="D153" s="55"/>
      <c r="E153" s="56"/>
      <c r="G153" s="51"/>
      <c r="I153" s="228">
        <f t="shared" si="3"/>
        <v>0</v>
      </c>
      <c r="J153" s="229">
        <f t="shared" si="4"/>
        <v>0</v>
      </c>
      <c r="L153"/>
      <c r="M153"/>
    </row>
    <row r="154" spans="1:13" ht="14.4" customHeight="1">
      <c r="A154" s="269"/>
      <c r="B154" s="268"/>
      <c r="C154" s="55"/>
      <c r="D154" s="55"/>
      <c r="E154" s="56"/>
      <c r="G154" s="51"/>
      <c r="I154" s="228">
        <f t="shared" si="3"/>
        <v>0</v>
      </c>
      <c r="J154" s="229">
        <f t="shared" si="4"/>
        <v>0</v>
      </c>
      <c r="L154"/>
      <c r="M154"/>
    </row>
    <row r="155" spans="1:13" ht="14.4" customHeight="1">
      <c r="A155" s="269"/>
      <c r="B155" s="268"/>
      <c r="C155" s="55"/>
      <c r="D155" s="55"/>
      <c r="E155" s="56"/>
      <c r="G155" s="51"/>
      <c r="I155" s="228">
        <f t="shared" si="3"/>
        <v>0</v>
      </c>
      <c r="J155" s="229">
        <f t="shared" si="4"/>
        <v>0</v>
      </c>
      <c r="L155"/>
      <c r="M155"/>
    </row>
    <row r="156" spans="1:13" ht="14.4" customHeight="1">
      <c r="A156" s="269"/>
      <c r="B156" s="268"/>
      <c r="C156" s="55"/>
      <c r="D156" s="55"/>
      <c r="E156" s="56"/>
      <c r="G156" s="51"/>
      <c r="I156" s="228">
        <f t="shared" si="3"/>
        <v>0</v>
      </c>
      <c r="J156" s="229">
        <f t="shared" si="4"/>
        <v>0</v>
      </c>
      <c r="L156"/>
      <c r="M156"/>
    </row>
    <row r="157" spans="1:13" ht="14.4" customHeight="1">
      <c r="A157" s="269"/>
      <c r="B157" s="268"/>
      <c r="C157" s="55"/>
      <c r="D157" s="55"/>
      <c r="E157" s="56"/>
      <c r="G157" s="51"/>
      <c r="I157" s="228">
        <f t="shared" si="3"/>
        <v>0</v>
      </c>
      <c r="J157" s="229">
        <f t="shared" si="4"/>
        <v>0</v>
      </c>
      <c r="L157"/>
      <c r="M157"/>
    </row>
    <row r="158" spans="1:13" ht="14.4" customHeight="1">
      <c r="A158" s="269"/>
      <c r="B158" s="268"/>
      <c r="C158" s="55"/>
      <c r="D158" s="55"/>
      <c r="E158" s="56"/>
      <c r="G158" s="51"/>
      <c r="I158" s="228">
        <f t="shared" si="3"/>
        <v>0</v>
      </c>
      <c r="J158" s="229">
        <f t="shared" si="4"/>
        <v>0</v>
      </c>
      <c r="L158"/>
      <c r="M158"/>
    </row>
    <row r="159" spans="1:13" ht="14.4" customHeight="1">
      <c r="A159" s="269"/>
      <c r="B159" s="268"/>
      <c r="C159" s="55"/>
      <c r="D159" s="55"/>
      <c r="E159" s="56"/>
      <c r="G159" s="51"/>
      <c r="I159" s="228">
        <f t="shared" si="3"/>
        <v>0</v>
      </c>
      <c r="J159" s="229">
        <f t="shared" si="4"/>
        <v>0</v>
      </c>
      <c r="L159"/>
      <c r="M159"/>
    </row>
    <row r="160" spans="1:13" ht="14.4" customHeight="1">
      <c r="A160" s="269"/>
      <c r="B160" s="268"/>
      <c r="C160" s="55"/>
      <c r="D160" s="55"/>
      <c r="E160" s="56"/>
      <c r="G160" s="51"/>
      <c r="I160" s="228">
        <f t="shared" si="3"/>
        <v>0</v>
      </c>
      <c r="J160" s="229">
        <f t="shared" si="4"/>
        <v>0</v>
      </c>
      <c r="L160"/>
      <c r="M160"/>
    </row>
    <row r="161" spans="1:13" ht="14.4" customHeight="1">
      <c r="A161" s="269"/>
      <c r="B161" s="268"/>
      <c r="C161" s="55"/>
      <c r="D161" s="55"/>
      <c r="E161" s="56"/>
      <c r="G161" s="51"/>
      <c r="I161" s="228">
        <f t="shared" si="3"/>
        <v>0</v>
      </c>
      <c r="J161" s="229">
        <f t="shared" si="4"/>
        <v>0</v>
      </c>
      <c r="L161"/>
      <c r="M161"/>
    </row>
    <row r="162" spans="1:13" ht="14.4" customHeight="1">
      <c r="A162" s="269"/>
      <c r="B162" s="268"/>
      <c r="C162" s="55"/>
      <c r="D162" s="55"/>
      <c r="E162" s="56"/>
      <c r="G162" s="51"/>
      <c r="I162" s="228">
        <f t="shared" si="3"/>
        <v>0</v>
      </c>
      <c r="J162" s="229">
        <f t="shared" si="4"/>
        <v>0</v>
      </c>
      <c r="L162"/>
      <c r="M162"/>
    </row>
    <row r="163" spans="1:13" ht="14.4" customHeight="1">
      <c r="A163" s="269"/>
      <c r="B163" s="268"/>
      <c r="C163" s="55"/>
      <c r="D163" s="55"/>
      <c r="E163" s="56"/>
      <c r="G163" s="51"/>
      <c r="I163" s="228">
        <f t="shared" si="3"/>
        <v>0</v>
      </c>
      <c r="J163" s="229">
        <f t="shared" si="4"/>
        <v>0</v>
      </c>
      <c r="L163"/>
      <c r="M163"/>
    </row>
    <row r="164" spans="1:13" ht="14.4" customHeight="1">
      <c r="A164" s="269"/>
      <c r="B164" s="268"/>
      <c r="C164" s="55"/>
      <c r="D164" s="55"/>
      <c r="E164" s="56"/>
      <c r="G164" s="51"/>
      <c r="I164" s="228">
        <f t="shared" si="3"/>
        <v>0</v>
      </c>
      <c r="J164" s="229">
        <f t="shared" si="4"/>
        <v>0</v>
      </c>
      <c r="L164"/>
      <c r="M164"/>
    </row>
    <row r="165" spans="1:13" ht="14.4" customHeight="1">
      <c r="A165" s="269"/>
      <c r="B165" s="268"/>
      <c r="C165" s="55"/>
      <c r="D165" s="55"/>
      <c r="E165" s="56"/>
      <c r="G165" s="51"/>
      <c r="I165" s="228">
        <f t="shared" si="3"/>
        <v>0</v>
      </c>
      <c r="J165" s="229">
        <f t="shared" si="4"/>
        <v>0</v>
      </c>
      <c r="L165"/>
      <c r="M165"/>
    </row>
    <row r="166" spans="1:13" ht="14.4" customHeight="1">
      <c r="A166" s="269"/>
      <c r="B166" s="268"/>
      <c r="C166" s="55"/>
      <c r="D166" s="55"/>
      <c r="E166" s="56"/>
      <c r="G166" s="51"/>
      <c r="I166" s="228">
        <f t="shared" si="3"/>
        <v>0</v>
      </c>
      <c r="J166" s="229">
        <f t="shared" si="4"/>
        <v>0</v>
      </c>
      <c r="L166"/>
      <c r="M166"/>
    </row>
    <row r="167" spans="1:13" ht="14.4" customHeight="1">
      <c r="A167" s="269"/>
      <c r="B167" s="268"/>
      <c r="C167" s="55"/>
      <c r="D167" s="55"/>
      <c r="E167" s="56"/>
      <c r="G167" s="51"/>
      <c r="I167" s="228">
        <f t="shared" si="3"/>
        <v>0</v>
      </c>
      <c r="J167" s="229">
        <f t="shared" si="4"/>
        <v>0</v>
      </c>
      <c r="L167"/>
      <c r="M167"/>
    </row>
    <row r="168" spans="1:13" ht="14.4" customHeight="1">
      <c r="A168" s="269"/>
      <c r="B168" s="268"/>
      <c r="C168" s="55"/>
      <c r="D168" s="55"/>
      <c r="E168" s="56"/>
      <c r="G168" s="51"/>
      <c r="I168" s="228">
        <f t="shared" si="3"/>
        <v>0</v>
      </c>
      <c r="J168" s="229">
        <f t="shared" si="4"/>
        <v>0</v>
      </c>
      <c r="L168"/>
      <c r="M168"/>
    </row>
    <row r="169" spans="1:13" ht="14.4" customHeight="1">
      <c r="A169" s="269"/>
      <c r="B169" s="268"/>
      <c r="C169" s="55"/>
      <c r="D169" s="55"/>
      <c r="E169" s="56"/>
      <c r="G169" s="51"/>
      <c r="I169" s="228">
        <f t="shared" si="3"/>
        <v>0</v>
      </c>
      <c r="J169" s="229">
        <f t="shared" si="4"/>
        <v>0</v>
      </c>
      <c r="L169"/>
      <c r="M169"/>
    </row>
    <row r="170" spans="1:13" ht="14.4" customHeight="1">
      <c r="A170" s="269"/>
      <c r="B170" s="268"/>
      <c r="C170" s="55"/>
      <c r="D170" s="55"/>
      <c r="E170" s="56"/>
      <c r="G170" s="51"/>
      <c r="I170" s="228">
        <f t="shared" si="3"/>
        <v>0</v>
      </c>
      <c r="J170" s="229">
        <f t="shared" si="4"/>
        <v>0</v>
      </c>
      <c r="L170"/>
      <c r="M170"/>
    </row>
    <row r="171" spans="1:13" ht="14.4" customHeight="1">
      <c r="A171" s="269"/>
      <c r="B171" s="268"/>
      <c r="C171" s="55"/>
      <c r="D171" s="55"/>
      <c r="E171" s="56"/>
      <c r="G171" s="51"/>
      <c r="I171" s="228">
        <f t="shared" si="3"/>
        <v>0</v>
      </c>
      <c r="J171" s="229">
        <f t="shared" si="4"/>
        <v>0</v>
      </c>
      <c r="L171"/>
      <c r="M171"/>
    </row>
    <row r="172" spans="1:13" ht="14.4" customHeight="1">
      <c r="A172" s="269"/>
      <c r="B172" s="268"/>
      <c r="C172" s="55"/>
      <c r="D172" s="55"/>
      <c r="E172" s="56"/>
      <c r="G172" s="51"/>
      <c r="I172" s="228">
        <f t="shared" si="3"/>
        <v>0</v>
      </c>
      <c r="J172" s="229">
        <f t="shared" si="4"/>
        <v>0</v>
      </c>
      <c r="L172"/>
      <c r="M172"/>
    </row>
    <row r="173" spans="1:13" ht="14.4" customHeight="1">
      <c r="A173" s="269"/>
      <c r="B173" s="268"/>
      <c r="C173" s="55"/>
      <c r="D173" s="55"/>
      <c r="E173" s="56"/>
      <c r="G173" s="51"/>
      <c r="I173" s="228">
        <f t="shared" si="3"/>
        <v>0</v>
      </c>
      <c r="J173" s="229">
        <f t="shared" si="4"/>
        <v>0</v>
      </c>
      <c r="L173"/>
      <c r="M173"/>
    </row>
    <row r="174" spans="1:13" ht="14.4" customHeight="1">
      <c r="A174" s="269"/>
      <c r="B174" s="268"/>
      <c r="C174" s="55"/>
      <c r="D174" s="55"/>
      <c r="E174" s="56"/>
      <c r="G174" s="51"/>
      <c r="I174" s="228">
        <f t="shared" si="3"/>
        <v>0</v>
      </c>
      <c r="J174" s="229">
        <f t="shared" si="4"/>
        <v>0</v>
      </c>
      <c r="L174"/>
      <c r="M174"/>
    </row>
    <row r="175" spans="1:13" ht="14.4" customHeight="1">
      <c r="A175" s="269"/>
      <c r="B175" s="268"/>
      <c r="C175" s="55"/>
      <c r="D175" s="55"/>
      <c r="E175" s="56"/>
      <c r="G175" s="51"/>
      <c r="I175" s="228">
        <f t="shared" si="3"/>
        <v>0</v>
      </c>
      <c r="J175" s="229">
        <f t="shared" si="4"/>
        <v>0</v>
      </c>
      <c r="L175"/>
      <c r="M175"/>
    </row>
    <row r="176" spans="1:13" ht="14.4" customHeight="1">
      <c r="A176" s="269"/>
      <c r="B176" s="268"/>
      <c r="C176" s="55"/>
      <c r="D176" s="55"/>
      <c r="E176" s="56"/>
      <c r="G176" s="51"/>
      <c r="I176" s="228">
        <f t="shared" si="3"/>
        <v>0</v>
      </c>
      <c r="J176" s="229">
        <f t="shared" si="4"/>
        <v>0</v>
      </c>
      <c r="L176"/>
      <c r="M176"/>
    </row>
    <row r="177" spans="1:13" ht="14.4" customHeight="1">
      <c r="A177" s="269"/>
      <c r="B177" s="268"/>
      <c r="C177" s="55"/>
      <c r="D177" s="55"/>
      <c r="E177" s="56"/>
      <c r="G177" s="51"/>
      <c r="I177" s="228">
        <f t="shared" si="3"/>
        <v>0</v>
      </c>
      <c r="J177" s="229">
        <f t="shared" si="4"/>
        <v>0</v>
      </c>
      <c r="L177"/>
      <c r="M177"/>
    </row>
    <row r="178" spans="1:13" ht="14.4" customHeight="1">
      <c r="A178" s="269"/>
      <c r="B178" s="268"/>
      <c r="C178" s="55"/>
      <c r="D178" s="55"/>
      <c r="E178" s="56"/>
      <c r="G178" s="51"/>
      <c r="I178" s="228">
        <f t="shared" si="3"/>
        <v>0</v>
      </c>
      <c r="J178" s="229">
        <f t="shared" si="4"/>
        <v>0</v>
      </c>
      <c r="L178"/>
      <c r="M178"/>
    </row>
    <row r="179" spans="1:13" ht="14.4" customHeight="1">
      <c r="A179" s="269"/>
      <c r="B179" s="268"/>
      <c r="C179" s="55"/>
      <c r="D179" s="55"/>
      <c r="E179" s="56"/>
      <c r="G179" s="51"/>
      <c r="I179" s="228">
        <f t="shared" si="3"/>
        <v>0</v>
      </c>
      <c r="J179" s="229">
        <f t="shared" si="4"/>
        <v>0</v>
      </c>
      <c r="L179"/>
      <c r="M179"/>
    </row>
    <row r="180" spans="1:13" ht="14.4" customHeight="1">
      <c r="A180" s="269"/>
      <c r="B180" s="268"/>
      <c r="C180" s="55"/>
      <c r="D180" s="55"/>
      <c r="E180" s="56"/>
      <c r="G180" s="51"/>
      <c r="I180" s="228">
        <f t="shared" si="3"/>
        <v>0</v>
      </c>
      <c r="J180" s="229">
        <f t="shared" si="4"/>
        <v>0</v>
      </c>
      <c r="L180"/>
      <c r="M180"/>
    </row>
    <row r="181" spans="1:13" ht="14.4" customHeight="1">
      <c r="A181" s="269"/>
      <c r="B181" s="268"/>
      <c r="C181" s="55"/>
      <c r="D181" s="55"/>
      <c r="E181" s="56"/>
      <c r="G181" s="51"/>
      <c r="I181" s="228">
        <f t="shared" si="3"/>
        <v>0</v>
      </c>
      <c r="J181" s="229">
        <f t="shared" si="4"/>
        <v>0</v>
      </c>
      <c r="L181"/>
      <c r="M181"/>
    </row>
    <row r="182" spans="1:13" ht="14.4" customHeight="1">
      <c r="A182" s="269"/>
      <c r="B182" s="268"/>
      <c r="C182" s="55"/>
      <c r="D182" s="55"/>
      <c r="E182" s="56"/>
      <c r="G182" s="51"/>
      <c r="I182" s="228">
        <f t="shared" si="3"/>
        <v>0</v>
      </c>
      <c r="J182" s="229">
        <f t="shared" si="4"/>
        <v>0</v>
      </c>
      <c r="L182"/>
      <c r="M182"/>
    </row>
    <row r="183" spans="1:13" ht="14.4" customHeight="1">
      <c r="A183" s="269"/>
      <c r="B183" s="268"/>
      <c r="C183" s="55"/>
      <c r="D183" s="55"/>
      <c r="E183" s="56"/>
      <c r="G183" s="51"/>
      <c r="I183" s="228">
        <f t="shared" si="3"/>
        <v>0</v>
      </c>
      <c r="J183" s="229">
        <f t="shared" si="4"/>
        <v>0</v>
      </c>
      <c r="L183"/>
      <c r="M183"/>
    </row>
    <row r="184" spans="1:13" ht="14.4" customHeight="1">
      <c r="A184" s="269"/>
      <c r="B184" s="268"/>
      <c r="C184" s="55"/>
      <c r="D184" s="55"/>
      <c r="E184" s="56"/>
      <c r="G184" s="51"/>
      <c r="I184" s="228">
        <f t="shared" si="3"/>
        <v>0</v>
      </c>
      <c r="J184" s="229">
        <f t="shared" si="4"/>
        <v>0</v>
      </c>
      <c r="L184"/>
      <c r="M184"/>
    </row>
    <row r="185" spans="1:13" ht="14.4">
      <c r="E185" s="183"/>
      <c r="G185" s="183"/>
      <c r="I185" s="230" t="s">
        <v>48</v>
      </c>
      <c r="J185" s="231">
        <f>SUM(J67:J184)</f>
        <v>0</v>
      </c>
      <c r="L185"/>
      <c r="M185"/>
    </row>
    <row r="186" spans="1:13">
      <c r="A186" s="227" t="s">
        <v>137</v>
      </c>
      <c r="E186" s="183"/>
      <c r="G186" s="183"/>
      <c r="I186" s="183"/>
    </row>
    <row r="187" spans="1:13" ht="14.4">
      <c r="A187" s="270" t="s">
        <v>134</v>
      </c>
      <c r="B187" s="270"/>
      <c r="C187" s="186" t="s">
        <v>135</v>
      </c>
      <c r="D187" s="186" t="s">
        <v>136</v>
      </c>
      <c r="E187" s="186" t="s">
        <v>116</v>
      </c>
      <c r="G187" s="186" t="s">
        <v>116</v>
      </c>
      <c r="I187" s="186" t="s">
        <v>116</v>
      </c>
      <c r="J187" s="226" t="s">
        <v>12</v>
      </c>
      <c r="L187"/>
      <c r="M187"/>
    </row>
    <row r="188" spans="1:13" ht="14.4">
      <c r="A188" s="267"/>
      <c r="B188" s="268"/>
      <c r="C188" s="55"/>
      <c r="D188" s="55"/>
      <c r="E188" s="56"/>
      <c r="G188" s="51"/>
      <c r="I188" s="228">
        <f>IFERROR(ROUND((E188+G188)/2,2),0)</f>
        <v>0</v>
      </c>
      <c r="J188" s="229">
        <f>IF(I188&lt;400,ROUND(MAX(((200-I188)/200)*(2*I188),((400-I188)/400)*(1.6*I188)),3),0)</f>
        <v>0</v>
      </c>
      <c r="L188"/>
      <c r="M188"/>
    </row>
    <row r="189" spans="1:13" ht="14.4">
      <c r="A189" s="267"/>
      <c r="B189" s="268"/>
      <c r="C189" s="55"/>
      <c r="D189" s="55"/>
      <c r="E189" s="56"/>
      <c r="G189" s="51"/>
      <c r="I189" s="228">
        <f t="shared" ref="I189:I204" si="5">IFERROR(ROUND((E189+G189)/2,2),0)</f>
        <v>0</v>
      </c>
      <c r="J189" s="229">
        <f t="shared" ref="J189:J204" si="6">IF(I189&lt;400,ROUND(MAX(((200-I189)/200)*(2*I189),((400-I189)/400)*(1.6*I189)),3),0)</f>
        <v>0</v>
      </c>
      <c r="L189"/>
      <c r="M189"/>
    </row>
    <row r="190" spans="1:13" ht="14.4">
      <c r="A190" s="267"/>
      <c r="B190" s="268"/>
      <c r="C190" s="55"/>
      <c r="D190" s="55"/>
      <c r="E190" s="56"/>
      <c r="G190" s="51"/>
      <c r="I190" s="228">
        <f t="shared" si="5"/>
        <v>0</v>
      </c>
      <c r="J190" s="229">
        <f t="shared" si="6"/>
        <v>0</v>
      </c>
      <c r="L190"/>
      <c r="M190"/>
    </row>
    <row r="191" spans="1:13" ht="14.4">
      <c r="A191" s="267"/>
      <c r="B191" s="268"/>
      <c r="C191" s="55"/>
      <c r="D191" s="55"/>
      <c r="E191" s="56"/>
      <c r="G191" s="51"/>
      <c r="I191" s="228">
        <f t="shared" si="5"/>
        <v>0</v>
      </c>
      <c r="J191" s="229">
        <f t="shared" si="6"/>
        <v>0</v>
      </c>
      <c r="L191"/>
      <c r="M191"/>
    </row>
    <row r="192" spans="1:13" ht="14.4">
      <c r="A192" s="267"/>
      <c r="B192" s="268"/>
      <c r="C192" s="55"/>
      <c r="D192" s="55"/>
      <c r="E192" s="56"/>
      <c r="G192" s="51"/>
      <c r="I192" s="228">
        <f t="shared" si="5"/>
        <v>0</v>
      </c>
      <c r="J192" s="229">
        <f t="shared" si="6"/>
        <v>0</v>
      </c>
      <c r="L192"/>
      <c r="M192"/>
    </row>
    <row r="193" spans="1:13" ht="14.4">
      <c r="A193" s="267"/>
      <c r="B193" s="268"/>
      <c r="C193" s="55"/>
      <c r="D193" s="55"/>
      <c r="E193" s="56"/>
      <c r="G193" s="51"/>
      <c r="I193" s="228">
        <f t="shared" si="5"/>
        <v>0</v>
      </c>
      <c r="J193" s="229">
        <f t="shared" si="6"/>
        <v>0</v>
      </c>
      <c r="L193"/>
      <c r="M193"/>
    </row>
    <row r="194" spans="1:13" ht="14.4">
      <c r="A194" s="267"/>
      <c r="B194" s="268"/>
      <c r="C194" s="55"/>
      <c r="D194" s="55"/>
      <c r="E194" s="56"/>
      <c r="G194" s="51"/>
      <c r="I194" s="228">
        <f t="shared" si="5"/>
        <v>0</v>
      </c>
      <c r="J194" s="229">
        <f t="shared" si="6"/>
        <v>0</v>
      </c>
      <c r="L194"/>
      <c r="M194"/>
    </row>
    <row r="195" spans="1:13" ht="14.4">
      <c r="A195" s="267"/>
      <c r="B195" s="268"/>
      <c r="C195" s="55"/>
      <c r="D195" s="55"/>
      <c r="E195" s="56"/>
      <c r="G195" s="51"/>
      <c r="I195" s="228">
        <f t="shared" si="5"/>
        <v>0</v>
      </c>
      <c r="J195" s="229">
        <f t="shared" si="6"/>
        <v>0</v>
      </c>
      <c r="L195"/>
      <c r="M195"/>
    </row>
    <row r="196" spans="1:13" ht="14.4">
      <c r="A196" s="267"/>
      <c r="B196" s="268"/>
      <c r="C196" s="55"/>
      <c r="D196" s="55"/>
      <c r="E196" s="56"/>
      <c r="G196" s="51"/>
      <c r="I196" s="228">
        <f t="shared" si="5"/>
        <v>0</v>
      </c>
      <c r="J196" s="229">
        <f t="shared" si="6"/>
        <v>0</v>
      </c>
      <c r="L196"/>
      <c r="M196"/>
    </row>
    <row r="197" spans="1:13" ht="14.4">
      <c r="A197" s="267"/>
      <c r="B197" s="268"/>
      <c r="C197" s="55"/>
      <c r="D197" s="55"/>
      <c r="E197" s="56"/>
      <c r="G197" s="51"/>
      <c r="I197" s="228">
        <f t="shared" si="5"/>
        <v>0</v>
      </c>
      <c r="J197" s="229">
        <f t="shared" si="6"/>
        <v>0</v>
      </c>
      <c r="L197"/>
      <c r="M197"/>
    </row>
    <row r="198" spans="1:13" ht="14.4">
      <c r="A198" s="267"/>
      <c r="B198" s="268"/>
      <c r="C198" s="55"/>
      <c r="D198" s="55"/>
      <c r="E198" s="56"/>
      <c r="G198" s="51"/>
      <c r="I198" s="228">
        <f t="shared" si="5"/>
        <v>0</v>
      </c>
      <c r="J198" s="229">
        <f t="shared" si="6"/>
        <v>0</v>
      </c>
      <c r="L198"/>
      <c r="M198"/>
    </row>
    <row r="199" spans="1:13" ht="14.4">
      <c r="A199" s="267"/>
      <c r="B199" s="268"/>
      <c r="C199" s="55"/>
      <c r="D199" s="55"/>
      <c r="E199" s="56"/>
      <c r="G199" s="51"/>
      <c r="I199" s="228">
        <f t="shared" si="5"/>
        <v>0</v>
      </c>
      <c r="J199" s="229">
        <f t="shared" si="6"/>
        <v>0</v>
      </c>
      <c r="L199"/>
      <c r="M199"/>
    </row>
    <row r="200" spans="1:13" ht="14.4">
      <c r="A200" s="267"/>
      <c r="B200" s="268"/>
      <c r="C200" s="55"/>
      <c r="D200" s="55"/>
      <c r="E200" s="56"/>
      <c r="G200" s="51"/>
      <c r="I200" s="228">
        <f t="shared" si="5"/>
        <v>0</v>
      </c>
      <c r="J200" s="229">
        <f t="shared" si="6"/>
        <v>0</v>
      </c>
      <c r="L200"/>
      <c r="M200"/>
    </row>
    <row r="201" spans="1:13" ht="14.4">
      <c r="A201" s="267"/>
      <c r="B201" s="268"/>
      <c r="C201" s="55"/>
      <c r="D201" s="55"/>
      <c r="E201" s="56"/>
      <c r="G201" s="51"/>
      <c r="I201" s="228">
        <f t="shared" si="5"/>
        <v>0</v>
      </c>
      <c r="J201" s="229">
        <f t="shared" si="6"/>
        <v>0</v>
      </c>
      <c r="L201"/>
      <c r="M201"/>
    </row>
    <row r="202" spans="1:13" ht="14.4">
      <c r="A202" s="267"/>
      <c r="B202" s="268"/>
      <c r="C202" s="55"/>
      <c r="D202" s="55"/>
      <c r="E202" s="56"/>
      <c r="G202" s="51"/>
      <c r="I202" s="228">
        <f t="shared" si="5"/>
        <v>0</v>
      </c>
      <c r="J202" s="229">
        <f t="shared" si="6"/>
        <v>0</v>
      </c>
      <c r="L202"/>
      <c r="M202"/>
    </row>
    <row r="203" spans="1:13" ht="14.4">
      <c r="A203" s="267"/>
      <c r="B203" s="268"/>
      <c r="C203" s="55"/>
      <c r="D203" s="55"/>
      <c r="E203" s="56"/>
      <c r="G203" s="51"/>
      <c r="I203" s="228">
        <f t="shared" si="5"/>
        <v>0</v>
      </c>
      <c r="J203" s="229">
        <f t="shared" si="6"/>
        <v>0</v>
      </c>
      <c r="L203"/>
      <c r="M203"/>
    </row>
    <row r="204" spans="1:13" ht="14.4">
      <c r="A204" s="267"/>
      <c r="B204" s="268"/>
      <c r="C204" s="55"/>
      <c r="D204" s="55"/>
      <c r="E204" s="56"/>
      <c r="G204" s="51"/>
      <c r="I204" s="228">
        <f t="shared" si="5"/>
        <v>0</v>
      </c>
      <c r="J204" s="229">
        <f t="shared" si="6"/>
        <v>0</v>
      </c>
      <c r="L204"/>
      <c r="M204"/>
    </row>
    <row r="205" spans="1:13" ht="14.4">
      <c r="D205" s="183"/>
      <c r="E205" s="183"/>
      <c r="F205" s="183"/>
      <c r="I205" s="230" t="s">
        <v>48</v>
      </c>
      <c r="J205" s="232">
        <f>SUM(J188:J204)</f>
        <v>0</v>
      </c>
      <c r="K205" s="183"/>
      <c r="L205"/>
      <c r="M205"/>
    </row>
    <row r="206" spans="1:13" customFormat="1" ht="14.4"/>
    <row r="207" spans="1:13" ht="14.4">
      <c r="A207" s="193" t="s">
        <v>80</v>
      </c>
      <c r="C207" s="183"/>
      <c r="D207" s="46"/>
      <c r="E207" s="186" t="s">
        <v>138</v>
      </c>
      <c r="G207" s="186" t="s">
        <v>138</v>
      </c>
      <c r="I207" s="186" t="s">
        <v>138</v>
      </c>
      <c r="K207"/>
      <c r="L207"/>
      <c r="M207"/>
    </row>
    <row r="208" spans="1:13" ht="14.4">
      <c r="A208" s="233" t="s">
        <v>139</v>
      </c>
      <c r="E208" s="51"/>
      <c r="G208" s="51"/>
      <c r="I208" s="192">
        <f>ROUND((E208+G208)/2,2)</f>
        <v>0</v>
      </c>
      <c r="K208"/>
      <c r="L208"/>
      <c r="M208"/>
    </row>
    <row r="209" spans="1:13" ht="14.4">
      <c r="K209"/>
      <c r="L209"/>
      <c r="M209"/>
    </row>
    <row r="210" spans="1:13" ht="14.4">
      <c r="E210" s="186" t="s">
        <v>140</v>
      </c>
      <c r="G210" s="186" t="s">
        <v>140</v>
      </c>
      <c r="I210" s="186" t="s">
        <v>140</v>
      </c>
      <c r="K210"/>
      <c r="L210"/>
      <c r="M210"/>
    </row>
    <row r="211" spans="1:13" ht="14.4">
      <c r="E211" s="51"/>
      <c r="G211" s="51"/>
      <c r="I211" s="192">
        <f>ROUND((E211+G211)/2,2)</f>
        <v>0</v>
      </c>
      <c r="K211"/>
      <c r="L211"/>
      <c r="M211"/>
    </row>
    <row r="212" spans="1:13" ht="14.4">
      <c r="K212"/>
      <c r="L212"/>
      <c r="M212"/>
    </row>
    <row r="213" spans="1:13" ht="14.4">
      <c r="A213" s="193" t="s">
        <v>83</v>
      </c>
      <c r="C213" s="223"/>
      <c r="D213" s="46"/>
      <c r="E213" s="186" t="s">
        <v>116</v>
      </c>
      <c r="F213" s="183"/>
      <c r="G213" s="186" t="s">
        <v>116</v>
      </c>
      <c r="I213" s="186" t="s">
        <v>116</v>
      </c>
      <c r="J213" s="46"/>
      <c r="K213"/>
      <c r="L213"/>
      <c r="M213"/>
    </row>
    <row r="214" spans="1:13" ht="14.4">
      <c r="A214" s="233" t="s">
        <v>139</v>
      </c>
      <c r="C214" s="223"/>
      <c r="D214" s="46"/>
      <c r="E214" s="51"/>
      <c r="F214" s="183"/>
      <c r="G214" s="51"/>
      <c r="I214" s="192">
        <f>ROUND((E214+G214)/2,2)</f>
        <v>0</v>
      </c>
      <c r="J214" s="46"/>
      <c r="K214"/>
      <c r="L214"/>
      <c r="M214"/>
    </row>
    <row r="215" spans="1:13" ht="14.4">
      <c r="C215" s="223"/>
      <c r="D215" s="46"/>
      <c r="K215"/>
      <c r="L215"/>
      <c r="M215"/>
    </row>
    <row r="216" spans="1:13" ht="14.4">
      <c r="A216" s="193" t="s">
        <v>84</v>
      </c>
      <c r="E216" s="186" t="s">
        <v>116</v>
      </c>
      <c r="G216" s="186" t="s">
        <v>116</v>
      </c>
      <c r="I216" s="186" t="s">
        <v>116</v>
      </c>
      <c r="K216"/>
      <c r="L216"/>
      <c r="M216"/>
    </row>
    <row r="217" spans="1:13" ht="14.4">
      <c r="A217" s="233" t="s">
        <v>139</v>
      </c>
      <c r="C217" s="46"/>
      <c r="E217" s="51"/>
      <c r="G217" s="51"/>
      <c r="H217" s="223"/>
      <c r="I217" s="192">
        <f>ROUND((E217+G217)/2,2)</f>
        <v>0</v>
      </c>
      <c r="K217"/>
      <c r="L217"/>
      <c r="M217"/>
    </row>
  </sheetData>
  <sheetProtection algorithmName="SHA-512" hashValue="3gvhCqsCjuxJCBQzXviBKZzH5n8LVtDvpl/Y6Xl7qsYHjf/rLC7V1Z/6ZMApbiLBIwT+8EsSDzbPMJSY6nYwrw==" saltValue="/eUBa5cnLyjsGZkqwCnBzw==" spinCount="100000" sheet="1" objects="1" scenarios="1"/>
  <mergeCells count="143">
    <mergeCell ref="A1:M1"/>
    <mergeCell ref="B2:H2"/>
    <mergeCell ref="E5:E6"/>
    <mergeCell ref="G5:G6"/>
    <mergeCell ref="I5:I6"/>
    <mergeCell ref="L5:L6"/>
    <mergeCell ref="A72:B72"/>
    <mergeCell ref="A73:B73"/>
    <mergeCell ref="A74:B74"/>
    <mergeCell ref="A69:B69"/>
    <mergeCell ref="A70:B70"/>
    <mergeCell ref="A71:B71"/>
    <mergeCell ref="A66:B66"/>
    <mergeCell ref="A67:B67"/>
    <mergeCell ref="A68:B68"/>
    <mergeCell ref="A81:B81"/>
    <mergeCell ref="A82:B82"/>
    <mergeCell ref="A83:B83"/>
    <mergeCell ref="A78:B78"/>
    <mergeCell ref="A79:B79"/>
    <mergeCell ref="A80:B80"/>
    <mergeCell ref="A75:B75"/>
    <mergeCell ref="A76:B76"/>
    <mergeCell ref="A77:B77"/>
    <mergeCell ref="A90:B90"/>
    <mergeCell ref="A91:B91"/>
    <mergeCell ref="A92:B92"/>
    <mergeCell ref="A87:B87"/>
    <mergeCell ref="A88:B88"/>
    <mergeCell ref="A89:B89"/>
    <mergeCell ref="A84:B84"/>
    <mergeCell ref="A85:B85"/>
    <mergeCell ref="A86:B86"/>
    <mergeCell ref="A99:B99"/>
    <mergeCell ref="A100:B100"/>
    <mergeCell ref="A101:B101"/>
    <mergeCell ref="A96:B96"/>
    <mergeCell ref="A97:B97"/>
    <mergeCell ref="A98:B98"/>
    <mergeCell ref="A93:B93"/>
    <mergeCell ref="A94:B94"/>
    <mergeCell ref="A95:B95"/>
    <mergeCell ref="A108:B108"/>
    <mergeCell ref="A109:B109"/>
    <mergeCell ref="A110:B110"/>
    <mergeCell ref="A105:B105"/>
    <mergeCell ref="A106:B106"/>
    <mergeCell ref="A107:B107"/>
    <mergeCell ref="A102:B102"/>
    <mergeCell ref="A103:B103"/>
    <mergeCell ref="A104:B104"/>
    <mergeCell ref="A117:B117"/>
    <mergeCell ref="A118:B118"/>
    <mergeCell ref="A119:B119"/>
    <mergeCell ref="A114:B114"/>
    <mergeCell ref="A115:B115"/>
    <mergeCell ref="A116:B116"/>
    <mergeCell ref="A111:B111"/>
    <mergeCell ref="A112:B112"/>
    <mergeCell ref="A113:B113"/>
    <mergeCell ref="A126:B126"/>
    <mergeCell ref="A127:B127"/>
    <mergeCell ref="A128:B128"/>
    <mergeCell ref="A123:B123"/>
    <mergeCell ref="A124:B124"/>
    <mergeCell ref="A125:B125"/>
    <mergeCell ref="A120:B120"/>
    <mergeCell ref="A121:B121"/>
    <mergeCell ref="A122:B122"/>
    <mergeCell ref="A135:B135"/>
    <mergeCell ref="A136:B136"/>
    <mergeCell ref="A137:B137"/>
    <mergeCell ref="A132:B132"/>
    <mergeCell ref="A133:B133"/>
    <mergeCell ref="A134:B134"/>
    <mergeCell ref="A129:B129"/>
    <mergeCell ref="A130:B130"/>
    <mergeCell ref="A131:B131"/>
    <mergeCell ref="A144:B144"/>
    <mergeCell ref="A145:B145"/>
    <mergeCell ref="A146:B146"/>
    <mergeCell ref="A141:B141"/>
    <mergeCell ref="A142:B142"/>
    <mergeCell ref="A143:B143"/>
    <mergeCell ref="A138:B138"/>
    <mergeCell ref="A139:B139"/>
    <mergeCell ref="A140:B140"/>
    <mergeCell ref="A153:B153"/>
    <mergeCell ref="A154:B154"/>
    <mergeCell ref="A155:B155"/>
    <mergeCell ref="A150:B150"/>
    <mergeCell ref="A151:B151"/>
    <mergeCell ref="A152:B152"/>
    <mergeCell ref="A147:B147"/>
    <mergeCell ref="A148:B148"/>
    <mergeCell ref="A149:B149"/>
    <mergeCell ref="A162:B162"/>
    <mergeCell ref="A163:B163"/>
    <mergeCell ref="A164:B164"/>
    <mergeCell ref="A159:B159"/>
    <mergeCell ref="A160:B160"/>
    <mergeCell ref="A161:B161"/>
    <mergeCell ref="A156:B156"/>
    <mergeCell ref="A157:B157"/>
    <mergeCell ref="A158:B158"/>
    <mergeCell ref="A171:B171"/>
    <mergeCell ref="A172:B172"/>
    <mergeCell ref="A173:B173"/>
    <mergeCell ref="A168:B168"/>
    <mergeCell ref="A169:B169"/>
    <mergeCell ref="A170:B170"/>
    <mergeCell ref="A165:B165"/>
    <mergeCell ref="A166:B166"/>
    <mergeCell ref="A167:B167"/>
    <mergeCell ref="A180:B180"/>
    <mergeCell ref="A181:B181"/>
    <mergeCell ref="A182:B182"/>
    <mergeCell ref="A177:B177"/>
    <mergeCell ref="A178:B178"/>
    <mergeCell ref="A179:B179"/>
    <mergeCell ref="A174:B174"/>
    <mergeCell ref="A175:B175"/>
    <mergeCell ref="A176:B176"/>
    <mergeCell ref="A191:B191"/>
    <mergeCell ref="A192:B192"/>
    <mergeCell ref="A193:B193"/>
    <mergeCell ref="A188:B188"/>
    <mergeCell ref="A189:B189"/>
    <mergeCell ref="A190:B190"/>
    <mergeCell ref="A183:B183"/>
    <mergeCell ref="A184:B184"/>
    <mergeCell ref="A187:B187"/>
    <mergeCell ref="A203:B203"/>
    <mergeCell ref="A204:B204"/>
    <mergeCell ref="A200:B200"/>
    <mergeCell ref="A201:B201"/>
    <mergeCell ref="A202:B202"/>
    <mergeCell ref="A197:B197"/>
    <mergeCell ref="A198:B198"/>
    <mergeCell ref="A199:B199"/>
    <mergeCell ref="A194:B194"/>
    <mergeCell ref="A195:B195"/>
    <mergeCell ref="A196:B196"/>
  </mergeCells>
  <printOptions horizontalCentered="1"/>
  <pageMargins left="0.2" right="0.2" top="0.5" bottom="0.5" header="0" footer="0.3"/>
  <pageSetup scale="51" orientation="portrait" r:id="rId1"/>
  <headerFooter>
    <oddFooter>&amp;L&amp;"-,Bold"&amp;F&amp;C&amp;"-,Bold"&amp;A&amp;R&amp;"-,Bold"&amp;P of &amp;N</oddFooter>
  </headerFooter>
  <rowBreaks count="3" manualBreakCount="3">
    <brk id="62" max="12" man="1"/>
    <brk id="109" max="12" man="1"/>
    <brk id="1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0AEC-C6A4-4818-B41E-BF5730211C0E}">
  <dimension ref="A1:Q190"/>
  <sheetViews>
    <sheetView showGridLines="0" showWhiteSpace="0" zoomScaleNormal="100" workbookViewId="0">
      <selection activeCell="C4" sqref="C4"/>
    </sheetView>
  </sheetViews>
  <sheetFormatPr defaultColWidth="8.88671875" defaultRowHeight="15.6"/>
  <cols>
    <col min="1" max="1" width="30" style="239" customWidth="1"/>
    <col min="2" max="2" width="8.5546875" style="239" customWidth="1"/>
    <col min="3" max="3" width="7.21875" style="240" bestFit="1" customWidth="1"/>
    <col min="4" max="4" width="37.109375" style="239" customWidth="1"/>
    <col min="5" max="5" width="11.109375" style="239" bestFit="1" customWidth="1"/>
    <col min="6" max="7" width="11.109375" style="239" customWidth="1"/>
    <col min="8" max="8" width="12.44140625" style="239" customWidth="1"/>
    <col min="9" max="9" width="14" style="239" bestFit="1" customWidth="1"/>
    <col min="10" max="10" width="14" style="239" customWidth="1"/>
    <col min="11" max="11" width="13.5546875" style="239" bestFit="1" customWidth="1"/>
    <col min="12" max="12" width="14.88671875" style="239" bestFit="1" customWidth="1"/>
    <col min="13" max="13" width="9.88671875" style="239" bestFit="1" customWidth="1"/>
    <col min="14" max="14" width="10.44140625" style="239" bestFit="1" customWidth="1"/>
    <col min="15" max="15" width="11.77734375" style="239" bestFit="1" customWidth="1"/>
    <col min="16" max="16" width="12.33203125" style="239" bestFit="1" customWidth="1"/>
    <col min="17" max="17" width="15.21875" style="239" bestFit="1" customWidth="1"/>
    <col min="18" max="16384" width="8.88671875" style="239"/>
  </cols>
  <sheetData>
    <row r="1" spans="1:17" ht="21.6" thickBot="1">
      <c r="A1" s="236" t="s">
        <v>179</v>
      </c>
      <c r="B1" s="237"/>
      <c r="C1" s="238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>
      <c r="F2" s="274" t="s">
        <v>177</v>
      </c>
      <c r="G2" s="275"/>
      <c r="H2" s="276"/>
      <c r="I2" s="274" t="s">
        <v>178</v>
      </c>
      <c r="J2" s="276"/>
      <c r="O2" s="241" t="s">
        <v>141</v>
      </c>
      <c r="P2" s="241" t="s">
        <v>142</v>
      </c>
      <c r="Q2" s="242" t="s">
        <v>143</v>
      </c>
    </row>
    <row r="3" spans="1:17" ht="46.8">
      <c r="A3" s="243" t="s">
        <v>144</v>
      </c>
      <c r="B3" s="243" t="s">
        <v>145</v>
      </c>
      <c r="C3" s="244" t="s">
        <v>146</v>
      </c>
      <c r="D3" s="243" t="s">
        <v>147</v>
      </c>
      <c r="E3" s="245" t="s">
        <v>148</v>
      </c>
      <c r="F3" s="246" t="s">
        <v>184</v>
      </c>
      <c r="G3" s="243" t="s">
        <v>185</v>
      </c>
      <c r="H3" s="247" t="s">
        <v>186</v>
      </c>
      <c r="I3" s="246" t="s">
        <v>176</v>
      </c>
      <c r="J3" s="247" t="s">
        <v>187</v>
      </c>
      <c r="K3" s="248" t="s">
        <v>190</v>
      </c>
      <c r="L3" s="249" t="s">
        <v>189</v>
      </c>
      <c r="M3" s="249" t="s">
        <v>160</v>
      </c>
      <c r="N3" s="249" t="s">
        <v>161</v>
      </c>
      <c r="O3" s="249">
        <v>1.2E-2</v>
      </c>
      <c r="P3" s="249">
        <v>1.6E-2</v>
      </c>
      <c r="Q3" s="250">
        <f>'910B5'!I112</f>
        <v>0</v>
      </c>
    </row>
    <row r="4" spans="1:17">
      <c r="A4" s="234">
        <f>'80-120-40'!$B$2</f>
        <v>0</v>
      </c>
      <c r="B4" s="235" t="str">
        <f>LEFT('80-120-40'!$L$2,3)</f>
        <v/>
      </c>
      <c r="C4" s="155"/>
      <c r="D4" s="154"/>
      <c r="E4" s="156"/>
      <c r="F4" s="157"/>
      <c r="G4" s="154"/>
      <c r="H4" s="251">
        <f>ROUND((F4+G4)/2,2)</f>
        <v>0</v>
      </c>
      <c r="I4" s="158"/>
      <c r="J4" s="159"/>
      <c r="K4" s="160"/>
      <c r="L4" s="161"/>
      <c r="M4" s="252">
        <f>IF(AND(K4="4-Day",L4&gt;=156),MIN(10,L4-155),IF(AND(K4="5-Day",L4&gt;=181),MIN(10,L4-180),0))</f>
        <v>0</v>
      </c>
      <c r="N4" s="252">
        <f>IF(AND(M4&gt;0,K4="4-Day",L4&gt;=166),MIN(10,L4-155-M4),IF(AND(M4&gt;0,K4="5-Day",L4&gt;=191),MIN(15,L4-180-M4),0))</f>
        <v>0</v>
      </c>
      <c r="O4" s="253">
        <f>IF('910B5'!$C$8="N",ROUND((H4+I4)*M4*$O$3,3),ROUND((H4+J4)*M4*$O$3,3))</f>
        <v>0</v>
      </c>
      <c r="P4" s="253">
        <f>IF('910B5'!$C$8="N",ROUND((H4+I4)*N4*$P$3,3),ROUND((H4+J4)*N4*$P$3,3))</f>
        <v>0</v>
      </c>
      <c r="Q4" s="254">
        <f t="shared" ref="Q4:Q46" si="0">ROUND(O4*$Q$3,2)+ROUND(P4*$Q$3,2)</f>
        <v>0</v>
      </c>
    </row>
    <row r="5" spans="1:17">
      <c r="A5" s="234">
        <f>'80-120-40'!$B$2</f>
        <v>0</v>
      </c>
      <c r="B5" s="235" t="str">
        <f>LEFT('80-120-40'!$L$2,3)</f>
        <v/>
      </c>
      <c r="C5" s="155"/>
      <c r="D5" s="154"/>
      <c r="E5" s="156"/>
      <c r="F5" s="157"/>
      <c r="G5" s="154"/>
      <c r="H5" s="251">
        <f t="shared" ref="H5:H68" si="1">ROUND((F5+G5)/2,2)</f>
        <v>0</v>
      </c>
      <c r="I5" s="158"/>
      <c r="J5" s="159"/>
      <c r="K5" s="160"/>
      <c r="L5" s="161"/>
      <c r="M5" s="252">
        <f t="shared" ref="M5:M68" si="2">IF(AND(K5="4-Day",L5&gt;=156),MIN(10,L5-155),IF(AND(K5="5-Day",L5&gt;=181),MIN(10,L5-180),0))</f>
        <v>0</v>
      </c>
      <c r="N5" s="252">
        <f t="shared" ref="N5:N68" si="3">IF(AND(M5&gt;0,K5="4-Day",L5&gt;=166),MIN(10,L5-155-M5),IF(AND(M5&gt;0,K5="5-Day",L5&gt;=191),MIN(15,L5-180-M5),0))</f>
        <v>0</v>
      </c>
      <c r="O5" s="253">
        <f>IF('910B5'!$C$8="N",ROUND((H5+I5)*M5*$O$3,3),ROUND((H5+J5)*M5*$O$3,3))</f>
        <v>0</v>
      </c>
      <c r="P5" s="253">
        <f>IF('910B5'!$C$8="N",ROUND((H5+I5)*N5*$P$3,3),ROUND((H5+J5)*N5*$P$3,3))</f>
        <v>0</v>
      </c>
      <c r="Q5" s="254">
        <f t="shared" si="0"/>
        <v>0</v>
      </c>
    </row>
    <row r="6" spans="1:17">
      <c r="A6" s="234">
        <f>'80-120-40'!$B$2</f>
        <v>0</v>
      </c>
      <c r="B6" s="235" t="str">
        <f>LEFT('80-120-40'!$L$2,3)</f>
        <v/>
      </c>
      <c r="C6" s="155"/>
      <c r="D6" s="154"/>
      <c r="E6" s="156"/>
      <c r="F6" s="157"/>
      <c r="G6" s="154"/>
      <c r="H6" s="251">
        <f t="shared" si="1"/>
        <v>0</v>
      </c>
      <c r="I6" s="158"/>
      <c r="J6" s="159"/>
      <c r="K6" s="160"/>
      <c r="L6" s="161"/>
      <c r="M6" s="252">
        <f t="shared" si="2"/>
        <v>0</v>
      </c>
      <c r="N6" s="252">
        <f t="shared" si="3"/>
        <v>0</v>
      </c>
      <c r="O6" s="253">
        <f>IF('910B5'!$C$8="N",ROUND((H6+I6)*M6*$O$3,3),ROUND((H6+J6)*M6*$O$3,3))</f>
        <v>0</v>
      </c>
      <c r="P6" s="253">
        <f>IF('910B5'!$C$8="N",ROUND((H6+I6)*N6*$P$3,3),ROUND((H6+J6)*N6*$P$3,3))</f>
        <v>0</v>
      </c>
      <c r="Q6" s="254">
        <f t="shared" si="0"/>
        <v>0</v>
      </c>
    </row>
    <row r="7" spans="1:17">
      <c r="A7" s="234">
        <f>'80-120-40'!$B$2</f>
        <v>0</v>
      </c>
      <c r="B7" s="235" t="str">
        <f>LEFT('80-120-40'!$L$2,3)</f>
        <v/>
      </c>
      <c r="C7" s="155"/>
      <c r="D7" s="154"/>
      <c r="E7" s="156"/>
      <c r="F7" s="157"/>
      <c r="G7" s="154"/>
      <c r="H7" s="251">
        <f t="shared" si="1"/>
        <v>0</v>
      </c>
      <c r="I7" s="158"/>
      <c r="J7" s="159"/>
      <c r="K7" s="160"/>
      <c r="L7" s="161"/>
      <c r="M7" s="252">
        <f t="shared" si="2"/>
        <v>0</v>
      </c>
      <c r="N7" s="252">
        <f t="shared" si="3"/>
        <v>0</v>
      </c>
      <c r="O7" s="253">
        <f>IF('910B5'!$C$8="N",ROUND((H7+I7)*M7*$O$3,3),ROUND((H7+J7)*M7*$O$3,3))</f>
        <v>0</v>
      </c>
      <c r="P7" s="253">
        <f>IF('910B5'!$C$8="N",ROUND((H7+I7)*N7*$P$3,3),ROUND((H7+J7)*N7*$P$3,3))</f>
        <v>0</v>
      </c>
      <c r="Q7" s="254">
        <f t="shared" si="0"/>
        <v>0</v>
      </c>
    </row>
    <row r="8" spans="1:17">
      <c r="A8" s="234">
        <f>'80-120-40'!$B$2</f>
        <v>0</v>
      </c>
      <c r="B8" s="235" t="str">
        <f>LEFT('80-120-40'!$L$2,3)</f>
        <v/>
      </c>
      <c r="C8" s="155"/>
      <c r="D8" s="154"/>
      <c r="E8" s="156"/>
      <c r="F8" s="157"/>
      <c r="G8" s="154"/>
      <c r="H8" s="251">
        <f t="shared" si="1"/>
        <v>0</v>
      </c>
      <c r="I8" s="158"/>
      <c r="J8" s="159"/>
      <c r="K8" s="160"/>
      <c r="L8" s="161"/>
      <c r="M8" s="252">
        <f t="shared" si="2"/>
        <v>0</v>
      </c>
      <c r="N8" s="252">
        <f t="shared" si="3"/>
        <v>0</v>
      </c>
      <c r="O8" s="253">
        <f>IF('910B5'!$C$8="N",ROUND((H8+I8)*M8*$O$3,3),ROUND((H8+J8)*M8*$O$3,3))</f>
        <v>0</v>
      </c>
      <c r="P8" s="253">
        <f>IF('910B5'!$C$8="N",ROUND((H8+I8)*N8*$P$3,3),ROUND((H8+J8)*N8*$P$3,3))</f>
        <v>0</v>
      </c>
      <c r="Q8" s="254">
        <f t="shared" si="0"/>
        <v>0</v>
      </c>
    </row>
    <row r="9" spans="1:17">
      <c r="A9" s="234">
        <f>'80-120-40'!$B$2</f>
        <v>0</v>
      </c>
      <c r="B9" s="235" t="str">
        <f>LEFT('80-120-40'!$L$2,3)</f>
        <v/>
      </c>
      <c r="C9" s="155"/>
      <c r="D9" s="154"/>
      <c r="E9" s="156"/>
      <c r="F9" s="157"/>
      <c r="G9" s="154"/>
      <c r="H9" s="251">
        <f t="shared" si="1"/>
        <v>0</v>
      </c>
      <c r="I9" s="158"/>
      <c r="J9" s="159"/>
      <c r="K9" s="160"/>
      <c r="L9" s="161"/>
      <c r="M9" s="252">
        <f t="shared" si="2"/>
        <v>0</v>
      </c>
      <c r="N9" s="252">
        <f t="shared" si="3"/>
        <v>0</v>
      </c>
      <c r="O9" s="253">
        <f>IF('910B5'!$C$8="N",ROUND((H9+I9)*M9*$O$3,3),ROUND((H9+J9)*M9*$O$3,3))</f>
        <v>0</v>
      </c>
      <c r="P9" s="253">
        <f>IF('910B5'!$C$8="N",ROUND((H9+I9)*N9*$P$3,3),ROUND((H9+J9)*N9*$P$3,3))</f>
        <v>0</v>
      </c>
      <c r="Q9" s="254">
        <f t="shared" si="0"/>
        <v>0</v>
      </c>
    </row>
    <row r="10" spans="1:17">
      <c r="A10" s="234">
        <f>'80-120-40'!$B$2</f>
        <v>0</v>
      </c>
      <c r="B10" s="235" t="str">
        <f>LEFT('80-120-40'!$L$2,3)</f>
        <v/>
      </c>
      <c r="C10" s="155"/>
      <c r="D10" s="154"/>
      <c r="E10" s="156"/>
      <c r="F10" s="157"/>
      <c r="G10" s="154"/>
      <c r="H10" s="251">
        <f t="shared" si="1"/>
        <v>0</v>
      </c>
      <c r="I10" s="158"/>
      <c r="J10" s="159"/>
      <c r="K10" s="160"/>
      <c r="L10" s="161"/>
      <c r="M10" s="252">
        <f t="shared" si="2"/>
        <v>0</v>
      </c>
      <c r="N10" s="252">
        <f t="shared" si="3"/>
        <v>0</v>
      </c>
      <c r="O10" s="253">
        <f>IF('910B5'!$C$8="N",ROUND((H10+I10)*M10*$O$3,3),ROUND((H10+J10)*M10*$O$3,3))</f>
        <v>0</v>
      </c>
      <c r="P10" s="253">
        <f>IF('910B5'!$C$8="N",ROUND((H10+I10)*N10*$P$3,3),ROUND((H10+J10)*N10*$P$3,3))</f>
        <v>0</v>
      </c>
      <c r="Q10" s="254">
        <f t="shared" si="0"/>
        <v>0</v>
      </c>
    </row>
    <row r="11" spans="1:17">
      <c r="A11" s="234">
        <f>'80-120-40'!$B$2</f>
        <v>0</v>
      </c>
      <c r="B11" s="235" t="str">
        <f>LEFT('80-120-40'!$L$2,3)</f>
        <v/>
      </c>
      <c r="C11" s="155"/>
      <c r="D11" s="154"/>
      <c r="E11" s="156"/>
      <c r="F11" s="157"/>
      <c r="G11" s="154"/>
      <c r="H11" s="251">
        <f t="shared" si="1"/>
        <v>0</v>
      </c>
      <c r="I11" s="158"/>
      <c r="J11" s="159"/>
      <c r="K11" s="160"/>
      <c r="L11" s="161"/>
      <c r="M11" s="252">
        <f t="shared" si="2"/>
        <v>0</v>
      </c>
      <c r="N11" s="252">
        <f t="shared" si="3"/>
        <v>0</v>
      </c>
      <c r="O11" s="253">
        <f>IF('910B5'!$C$8="N",ROUND((H11+I11)*M11*$O$3,3),ROUND((H11+J11)*M11*$O$3,3))</f>
        <v>0</v>
      </c>
      <c r="P11" s="253">
        <f>IF('910B5'!$C$8="N",ROUND((H11+I11)*N11*$P$3,3),ROUND((H11+J11)*N11*$P$3,3))</f>
        <v>0</v>
      </c>
      <c r="Q11" s="254">
        <f t="shared" si="0"/>
        <v>0</v>
      </c>
    </row>
    <row r="12" spans="1:17">
      <c r="A12" s="234">
        <f>'80-120-40'!$B$2</f>
        <v>0</v>
      </c>
      <c r="B12" s="235" t="str">
        <f>LEFT('80-120-40'!$L$2,3)</f>
        <v/>
      </c>
      <c r="C12" s="155"/>
      <c r="D12" s="154"/>
      <c r="E12" s="156"/>
      <c r="F12" s="157"/>
      <c r="G12" s="154"/>
      <c r="H12" s="251">
        <f t="shared" si="1"/>
        <v>0</v>
      </c>
      <c r="I12" s="158"/>
      <c r="J12" s="159"/>
      <c r="K12" s="160"/>
      <c r="L12" s="161"/>
      <c r="M12" s="252">
        <f t="shared" si="2"/>
        <v>0</v>
      </c>
      <c r="N12" s="252">
        <f t="shared" si="3"/>
        <v>0</v>
      </c>
      <c r="O12" s="253">
        <f>IF('910B5'!$C$8="N",ROUND((H12+I12)*M12*$O$3,3),ROUND((H12+J12)*M12*$O$3,3))</f>
        <v>0</v>
      </c>
      <c r="P12" s="253">
        <f>IF('910B5'!$C$8="N",ROUND((H12+I12)*N12*$P$3,3),ROUND((H12+J12)*N12*$P$3,3))</f>
        <v>0</v>
      </c>
      <c r="Q12" s="254">
        <f t="shared" si="0"/>
        <v>0</v>
      </c>
    </row>
    <row r="13" spans="1:17">
      <c r="A13" s="234">
        <f>'80-120-40'!$B$2</f>
        <v>0</v>
      </c>
      <c r="B13" s="235" t="str">
        <f>LEFT('80-120-40'!$L$2,3)</f>
        <v/>
      </c>
      <c r="C13" s="155"/>
      <c r="D13" s="154"/>
      <c r="E13" s="156"/>
      <c r="F13" s="157"/>
      <c r="G13" s="154"/>
      <c r="H13" s="251">
        <f t="shared" si="1"/>
        <v>0</v>
      </c>
      <c r="I13" s="158"/>
      <c r="J13" s="159"/>
      <c r="K13" s="160"/>
      <c r="L13" s="161"/>
      <c r="M13" s="252">
        <f t="shared" si="2"/>
        <v>0</v>
      </c>
      <c r="N13" s="252">
        <f t="shared" si="3"/>
        <v>0</v>
      </c>
      <c r="O13" s="253">
        <f>IF('910B5'!$C$8="N",ROUND((H13+I13)*M13*$O$3,3),ROUND((H13+J13)*M13*$O$3,3))</f>
        <v>0</v>
      </c>
      <c r="P13" s="253">
        <f>IF('910B5'!$C$8="N",ROUND((H13+I13)*N13*$P$3,3),ROUND((H13+J13)*N13*$P$3,3))</f>
        <v>0</v>
      </c>
      <c r="Q13" s="254">
        <f t="shared" si="0"/>
        <v>0</v>
      </c>
    </row>
    <row r="14" spans="1:17">
      <c r="A14" s="234">
        <f>'80-120-40'!$B$2</f>
        <v>0</v>
      </c>
      <c r="B14" s="235" t="str">
        <f>LEFT('80-120-40'!$L$2,3)</f>
        <v/>
      </c>
      <c r="C14" s="155"/>
      <c r="D14" s="154"/>
      <c r="E14" s="156"/>
      <c r="F14" s="157"/>
      <c r="G14" s="154"/>
      <c r="H14" s="251">
        <f t="shared" si="1"/>
        <v>0</v>
      </c>
      <c r="I14" s="158"/>
      <c r="J14" s="159"/>
      <c r="K14" s="160"/>
      <c r="L14" s="161"/>
      <c r="M14" s="252">
        <f t="shared" si="2"/>
        <v>0</v>
      </c>
      <c r="N14" s="252">
        <f t="shared" si="3"/>
        <v>0</v>
      </c>
      <c r="O14" s="253">
        <f>IF('910B5'!$C$8="N",ROUND((H14+I14)*M14*$O$3,3),ROUND((H14+J14)*M14*$O$3,3))</f>
        <v>0</v>
      </c>
      <c r="P14" s="253">
        <f>IF('910B5'!$C$8="N",ROUND((H14+I14)*N14*$P$3,3),ROUND((H14+J14)*N14*$P$3,3))</f>
        <v>0</v>
      </c>
      <c r="Q14" s="254">
        <f t="shared" si="0"/>
        <v>0</v>
      </c>
    </row>
    <row r="15" spans="1:17">
      <c r="A15" s="234">
        <f>'80-120-40'!$B$2</f>
        <v>0</v>
      </c>
      <c r="B15" s="235" t="str">
        <f>LEFT('80-120-40'!$L$2,3)</f>
        <v/>
      </c>
      <c r="C15" s="155"/>
      <c r="D15" s="154"/>
      <c r="E15" s="156"/>
      <c r="F15" s="157"/>
      <c r="G15" s="154"/>
      <c r="H15" s="251">
        <f t="shared" si="1"/>
        <v>0</v>
      </c>
      <c r="I15" s="158"/>
      <c r="J15" s="159"/>
      <c r="K15" s="160"/>
      <c r="L15" s="161"/>
      <c r="M15" s="252">
        <f t="shared" si="2"/>
        <v>0</v>
      </c>
      <c r="N15" s="252">
        <f t="shared" si="3"/>
        <v>0</v>
      </c>
      <c r="O15" s="253">
        <f>IF('910B5'!$C$8="N",ROUND((H15+I15)*M15*$O$3,3),ROUND((H15+J15)*M15*$O$3,3))</f>
        <v>0</v>
      </c>
      <c r="P15" s="253">
        <f>IF('910B5'!$C$8="N",ROUND((H15+I15)*N15*$P$3,3),ROUND((H15+J15)*N15*$P$3,3))</f>
        <v>0</v>
      </c>
      <c r="Q15" s="254">
        <f t="shared" si="0"/>
        <v>0</v>
      </c>
    </row>
    <row r="16" spans="1:17">
      <c r="A16" s="234">
        <f>'80-120-40'!$B$2</f>
        <v>0</v>
      </c>
      <c r="B16" s="235" t="str">
        <f>LEFT('80-120-40'!$L$2,3)</f>
        <v/>
      </c>
      <c r="C16" s="155"/>
      <c r="D16" s="154"/>
      <c r="E16" s="156"/>
      <c r="F16" s="157"/>
      <c r="G16" s="154"/>
      <c r="H16" s="251">
        <f t="shared" si="1"/>
        <v>0</v>
      </c>
      <c r="I16" s="158"/>
      <c r="J16" s="159"/>
      <c r="K16" s="160"/>
      <c r="L16" s="161"/>
      <c r="M16" s="252">
        <f t="shared" si="2"/>
        <v>0</v>
      </c>
      <c r="N16" s="252">
        <f t="shared" si="3"/>
        <v>0</v>
      </c>
      <c r="O16" s="253">
        <f>IF('910B5'!$C$8="N",ROUND((H16+I16)*M16*$O$3,3),ROUND((H16+J16)*M16*$O$3,3))</f>
        <v>0</v>
      </c>
      <c r="P16" s="253">
        <f>IF('910B5'!$C$8="N",ROUND((H16+I16)*N16*$P$3,3),ROUND((H16+J16)*N16*$P$3,3))</f>
        <v>0</v>
      </c>
      <c r="Q16" s="254">
        <f t="shared" si="0"/>
        <v>0</v>
      </c>
    </row>
    <row r="17" spans="1:17">
      <c r="A17" s="234">
        <f>'80-120-40'!$B$2</f>
        <v>0</v>
      </c>
      <c r="B17" s="235" t="str">
        <f>LEFT('80-120-40'!$L$2,3)</f>
        <v/>
      </c>
      <c r="C17" s="155"/>
      <c r="D17" s="154"/>
      <c r="E17" s="156"/>
      <c r="F17" s="157"/>
      <c r="G17" s="154"/>
      <c r="H17" s="251">
        <f t="shared" si="1"/>
        <v>0</v>
      </c>
      <c r="I17" s="158"/>
      <c r="J17" s="159"/>
      <c r="K17" s="160"/>
      <c r="L17" s="161"/>
      <c r="M17" s="252">
        <f t="shared" si="2"/>
        <v>0</v>
      </c>
      <c r="N17" s="252">
        <f t="shared" si="3"/>
        <v>0</v>
      </c>
      <c r="O17" s="253">
        <f>IF('910B5'!$C$8="N",ROUND((H17+I17)*M17*$O$3,3),ROUND((H17+J17)*M17*$O$3,3))</f>
        <v>0</v>
      </c>
      <c r="P17" s="253">
        <f>IF('910B5'!$C$8="N",ROUND((H17+I17)*N17*$P$3,3),ROUND((H17+J17)*N17*$P$3,3))</f>
        <v>0</v>
      </c>
      <c r="Q17" s="254">
        <f t="shared" si="0"/>
        <v>0</v>
      </c>
    </row>
    <row r="18" spans="1:17">
      <c r="A18" s="234">
        <f>'80-120-40'!$B$2</f>
        <v>0</v>
      </c>
      <c r="B18" s="235" t="str">
        <f>LEFT('80-120-40'!$L$2,3)</f>
        <v/>
      </c>
      <c r="C18" s="155"/>
      <c r="D18" s="154"/>
      <c r="E18" s="156"/>
      <c r="F18" s="157"/>
      <c r="G18" s="154"/>
      <c r="H18" s="251">
        <f t="shared" si="1"/>
        <v>0</v>
      </c>
      <c r="I18" s="158"/>
      <c r="J18" s="159"/>
      <c r="K18" s="160"/>
      <c r="L18" s="161"/>
      <c r="M18" s="252">
        <f t="shared" si="2"/>
        <v>0</v>
      </c>
      <c r="N18" s="252">
        <f t="shared" si="3"/>
        <v>0</v>
      </c>
      <c r="O18" s="253">
        <f>IF('910B5'!$C$8="N",ROUND((H18+I18)*M18*$O$3,3),ROUND((H18+J18)*M18*$O$3,3))</f>
        <v>0</v>
      </c>
      <c r="P18" s="253">
        <f>IF('910B5'!$C$8="N",ROUND((H18+I18)*N18*$P$3,3),ROUND((H18+J18)*N18*$P$3,3))</f>
        <v>0</v>
      </c>
      <c r="Q18" s="254">
        <f t="shared" si="0"/>
        <v>0</v>
      </c>
    </row>
    <row r="19" spans="1:17">
      <c r="A19" s="234">
        <f>'80-120-40'!$B$2</f>
        <v>0</v>
      </c>
      <c r="B19" s="235" t="str">
        <f>LEFT('80-120-40'!$L$2,3)</f>
        <v/>
      </c>
      <c r="C19" s="155"/>
      <c r="D19" s="154"/>
      <c r="E19" s="156"/>
      <c r="F19" s="157"/>
      <c r="G19" s="154"/>
      <c r="H19" s="251">
        <f t="shared" si="1"/>
        <v>0</v>
      </c>
      <c r="I19" s="158"/>
      <c r="J19" s="159"/>
      <c r="K19" s="160"/>
      <c r="L19" s="161"/>
      <c r="M19" s="252">
        <f t="shared" si="2"/>
        <v>0</v>
      </c>
      <c r="N19" s="252">
        <f t="shared" si="3"/>
        <v>0</v>
      </c>
      <c r="O19" s="253">
        <f>IF('910B5'!$C$8="N",ROUND((H19+I19)*M19*$O$3,3),ROUND((H19+J19)*M19*$O$3,3))</f>
        <v>0</v>
      </c>
      <c r="P19" s="253">
        <f>IF('910B5'!$C$8="N",ROUND((H19+I19)*N19*$P$3,3),ROUND((H19+J19)*N19*$P$3,3))</f>
        <v>0</v>
      </c>
      <c r="Q19" s="254">
        <f t="shared" si="0"/>
        <v>0</v>
      </c>
    </row>
    <row r="20" spans="1:17">
      <c r="A20" s="234">
        <f>'80-120-40'!$B$2</f>
        <v>0</v>
      </c>
      <c r="B20" s="235" t="str">
        <f>LEFT('80-120-40'!$L$2,3)</f>
        <v/>
      </c>
      <c r="C20" s="155"/>
      <c r="D20" s="154"/>
      <c r="E20" s="156"/>
      <c r="F20" s="157"/>
      <c r="G20" s="154"/>
      <c r="H20" s="251">
        <f t="shared" si="1"/>
        <v>0</v>
      </c>
      <c r="I20" s="158"/>
      <c r="J20" s="159"/>
      <c r="K20" s="160"/>
      <c r="L20" s="161"/>
      <c r="M20" s="252">
        <f t="shared" si="2"/>
        <v>0</v>
      </c>
      <c r="N20" s="252">
        <f t="shared" si="3"/>
        <v>0</v>
      </c>
      <c r="O20" s="253">
        <f>IF('910B5'!$C$8="N",ROUND((H20+I20)*M20*$O$3,3),ROUND((H20+J20)*M20*$O$3,3))</f>
        <v>0</v>
      </c>
      <c r="P20" s="253">
        <f>IF('910B5'!$C$8="N",ROUND((H20+I20)*N20*$P$3,3),ROUND((H20+J20)*N20*$P$3,3))</f>
        <v>0</v>
      </c>
      <c r="Q20" s="254">
        <f t="shared" si="0"/>
        <v>0</v>
      </c>
    </row>
    <row r="21" spans="1:17">
      <c r="A21" s="234">
        <f>'80-120-40'!$B$2</f>
        <v>0</v>
      </c>
      <c r="B21" s="235" t="str">
        <f>LEFT('80-120-40'!$L$2,3)</f>
        <v/>
      </c>
      <c r="C21" s="155"/>
      <c r="D21" s="154"/>
      <c r="E21" s="156"/>
      <c r="F21" s="157"/>
      <c r="G21" s="154"/>
      <c r="H21" s="251">
        <f t="shared" si="1"/>
        <v>0</v>
      </c>
      <c r="I21" s="158"/>
      <c r="J21" s="159"/>
      <c r="K21" s="160"/>
      <c r="L21" s="161"/>
      <c r="M21" s="252">
        <f t="shared" si="2"/>
        <v>0</v>
      </c>
      <c r="N21" s="252">
        <f t="shared" si="3"/>
        <v>0</v>
      </c>
      <c r="O21" s="253">
        <f>IF('910B5'!$C$8="N",ROUND((H21+I21)*M21*$O$3,3),ROUND((H21+J21)*M21*$O$3,3))</f>
        <v>0</v>
      </c>
      <c r="P21" s="253">
        <f>IF('910B5'!$C$8="N",ROUND((H21+I21)*N21*$P$3,3),ROUND((H21+J21)*N21*$P$3,3))</f>
        <v>0</v>
      </c>
      <c r="Q21" s="254">
        <f t="shared" si="0"/>
        <v>0</v>
      </c>
    </row>
    <row r="22" spans="1:17">
      <c r="A22" s="234">
        <f>'80-120-40'!$B$2</f>
        <v>0</v>
      </c>
      <c r="B22" s="235" t="str">
        <f>LEFT('80-120-40'!$L$2,3)</f>
        <v/>
      </c>
      <c r="C22" s="155"/>
      <c r="D22" s="154"/>
      <c r="E22" s="156"/>
      <c r="F22" s="157"/>
      <c r="G22" s="154"/>
      <c r="H22" s="251">
        <f t="shared" si="1"/>
        <v>0</v>
      </c>
      <c r="I22" s="158"/>
      <c r="J22" s="159"/>
      <c r="K22" s="160"/>
      <c r="L22" s="161"/>
      <c r="M22" s="252">
        <f t="shared" si="2"/>
        <v>0</v>
      </c>
      <c r="N22" s="252">
        <f t="shared" si="3"/>
        <v>0</v>
      </c>
      <c r="O22" s="253">
        <f>IF('910B5'!$C$8="N",ROUND((H22+I22)*M22*$O$3,3),ROUND((H22+J22)*M22*$O$3,3))</f>
        <v>0</v>
      </c>
      <c r="P22" s="253">
        <f>IF('910B5'!$C$8="N",ROUND((H22+I22)*N22*$P$3,3),ROUND((H22+J22)*N22*$P$3,3))</f>
        <v>0</v>
      </c>
      <c r="Q22" s="254">
        <f t="shared" si="0"/>
        <v>0</v>
      </c>
    </row>
    <row r="23" spans="1:17">
      <c r="A23" s="234">
        <f>'80-120-40'!$B$2</f>
        <v>0</v>
      </c>
      <c r="B23" s="235" t="str">
        <f>LEFT('80-120-40'!$L$2,3)</f>
        <v/>
      </c>
      <c r="C23" s="155"/>
      <c r="D23" s="154"/>
      <c r="E23" s="156"/>
      <c r="F23" s="157"/>
      <c r="G23" s="154"/>
      <c r="H23" s="251">
        <f t="shared" si="1"/>
        <v>0</v>
      </c>
      <c r="I23" s="158"/>
      <c r="J23" s="159"/>
      <c r="K23" s="160"/>
      <c r="L23" s="161"/>
      <c r="M23" s="252">
        <f t="shared" si="2"/>
        <v>0</v>
      </c>
      <c r="N23" s="252">
        <f t="shared" si="3"/>
        <v>0</v>
      </c>
      <c r="O23" s="253">
        <f>IF('910B5'!$C$8="N",ROUND((H23+I23)*M23*$O$3,3),ROUND((H23+J23)*M23*$O$3,3))</f>
        <v>0</v>
      </c>
      <c r="P23" s="253">
        <f>IF('910B5'!$C$8="N",ROUND((H23+I23)*N23*$P$3,3),ROUND((H23+J23)*N23*$P$3,3))</f>
        <v>0</v>
      </c>
      <c r="Q23" s="254">
        <f t="shared" si="0"/>
        <v>0</v>
      </c>
    </row>
    <row r="24" spans="1:17">
      <c r="A24" s="234">
        <f>'80-120-40'!$B$2</f>
        <v>0</v>
      </c>
      <c r="B24" s="235" t="str">
        <f>LEFT('80-120-40'!$L$2,3)</f>
        <v/>
      </c>
      <c r="C24" s="155"/>
      <c r="D24" s="154"/>
      <c r="E24" s="156"/>
      <c r="F24" s="157"/>
      <c r="G24" s="154"/>
      <c r="H24" s="251">
        <f t="shared" si="1"/>
        <v>0</v>
      </c>
      <c r="I24" s="158"/>
      <c r="J24" s="159"/>
      <c r="K24" s="160"/>
      <c r="L24" s="161"/>
      <c r="M24" s="252">
        <f t="shared" si="2"/>
        <v>0</v>
      </c>
      <c r="N24" s="252">
        <f t="shared" si="3"/>
        <v>0</v>
      </c>
      <c r="O24" s="253">
        <f>IF('910B5'!$C$8="N",ROUND((H24+I24)*M24*$O$3,3),ROUND((H24+J24)*M24*$O$3,3))</f>
        <v>0</v>
      </c>
      <c r="P24" s="253">
        <f>IF('910B5'!$C$8="N",ROUND((H24+I24)*N24*$P$3,3),ROUND((H24+J24)*N24*$P$3,3))</f>
        <v>0</v>
      </c>
      <c r="Q24" s="254">
        <f t="shared" si="0"/>
        <v>0</v>
      </c>
    </row>
    <row r="25" spans="1:17">
      <c r="A25" s="234">
        <f>'80-120-40'!$B$2</f>
        <v>0</v>
      </c>
      <c r="B25" s="235" t="str">
        <f>LEFT('80-120-40'!$L$2,3)</f>
        <v/>
      </c>
      <c r="C25" s="155"/>
      <c r="D25" s="154"/>
      <c r="E25" s="156"/>
      <c r="F25" s="157"/>
      <c r="G25" s="154"/>
      <c r="H25" s="251">
        <f t="shared" si="1"/>
        <v>0</v>
      </c>
      <c r="I25" s="158"/>
      <c r="J25" s="159"/>
      <c r="K25" s="160"/>
      <c r="L25" s="161"/>
      <c r="M25" s="252">
        <f t="shared" si="2"/>
        <v>0</v>
      </c>
      <c r="N25" s="252">
        <f t="shared" si="3"/>
        <v>0</v>
      </c>
      <c r="O25" s="253">
        <f>IF('910B5'!$C$8="N",ROUND((H25+I25)*M25*$O$3,3),ROUND((H25+J25)*M25*$O$3,3))</f>
        <v>0</v>
      </c>
      <c r="P25" s="253">
        <f>IF('910B5'!$C$8="N",ROUND((H25+I25)*N25*$P$3,3),ROUND((H25+J25)*N25*$P$3,3))</f>
        <v>0</v>
      </c>
      <c r="Q25" s="254">
        <f t="shared" si="0"/>
        <v>0</v>
      </c>
    </row>
    <row r="26" spans="1:17">
      <c r="A26" s="234">
        <f>'80-120-40'!$B$2</f>
        <v>0</v>
      </c>
      <c r="B26" s="235" t="str">
        <f>LEFT('80-120-40'!$L$2,3)</f>
        <v/>
      </c>
      <c r="C26" s="155"/>
      <c r="D26" s="154"/>
      <c r="E26" s="156"/>
      <c r="F26" s="157"/>
      <c r="G26" s="154"/>
      <c r="H26" s="251">
        <f t="shared" si="1"/>
        <v>0</v>
      </c>
      <c r="I26" s="158"/>
      <c r="J26" s="159"/>
      <c r="K26" s="160"/>
      <c r="L26" s="161"/>
      <c r="M26" s="252">
        <f t="shared" si="2"/>
        <v>0</v>
      </c>
      <c r="N26" s="252">
        <f t="shared" si="3"/>
        <v>0</v>
      </c>
      <c r="O26" s="253">
        <f>IF('910B5'!$C$8="N",ROUND((H26+I26)*M26*$O$3,3),ROUND((H26+J26)*M26*$O$3,3))</f>
        <v>0</v>
      </c>
      <c r="P26" s="253">
        <f>IF('910B5'!$C$8="N",ROUND((H26+I26)*N26*$P$3,3),ROUND((H26+J26)*N26*$P$3,3))</f>
        <v>0</v>
      </c>
      <c r="Q26" s="254">
        <f t="shared" si="0"/>
        <v>0</v>
      </c>
    </row>
    <row r="27" spans="1:17">
      <c r="A27" s="234">
        <f>'80-120-40'!$B$2</f>
        <v>0</v>
      </c>
      <c r="B27" s="235" t="str">
        <f>LEFT('80-120-40'!$L$2,3)</f>
        <v/>
      </c>
      <c r="C27" s="155"/>
      <c r="D27" s="154"/>
      <c r="E27" s="156"/>
      <c r="F27" s="157"/>
      <c r="G27" s="154"/>
      <c r="H27" s="251">
        <f t="shared" si="1"/>
        <v>0</v>
      </c>
      <c r="I27" s="158"/>
      <c r="J27" s="159"/>
      <c r="K27" s="160"/>
      <c r="L27" s="161"/>
      <c r="M27" s="252">
        <f t="shared" si="2"/>
        <v>0</v>
      </c>
      <c r="N27" s="252">
        <f t="shared" si="3"/>
        <v>0</v>
      </c>
      <c r="O27" s="253">
        <f>IF('910B5'!$C$8="N",ROUND((H27+I27)*M27*$O$3,3),ROUND((H27+J27)*M27*$O$3,3))</f>
        <v>0</v>
      </c>
      <c r="P27" s="253">
        <f>IF('910B5'!$C$8="N",ROUND((H27+I27)*N27*$P$3,3),ROUND((H27+J27)*N27*$P$3,3))</f>
        <v>0</v>
      </c>
      <c r="Q27" s="254">
        <f t="shared" si="0"/>
        <v>0</v>
      </c>
    </row>
    <row r="28" spans="1:17">
      <c r="A28" s="234">
        <f>'80-120-40'!$B$2</f>
        <v>0</v>
      </c>
      <c r="B28" s="235" t="str">
        <f>LEFT('80-120-40'!$L$2,3)</f>
        <v/>
      </c>
      <c r="C28" s="155"/>
      <c r="D28" s="154"/>
      <c r="E28" s="156"/>
      <c r="F28" s="157"/>
      <c r="G28" s="154"/>
      <c r="H28" s="251">
        <f t="shared" si="1"/>
        <v>0</v>
      </c>
      <c r="I28" s="158"/>
      <c r="J28" s="159"/>
      <c r="K28" s="160"/>
      <c r="L28" s="161"/>
      <c r="M28" s="252">
        <f t="shared" si="2"/>
        <v>0</v>
      </c>
      <c r="N28" s="252">
        <f t="shared" si="3"/>
        <v>0</v>
      </c>
      <c r="O28" s="253">
        <f>IF('910B5'!$C$8="N",ROUND((H28+I28)*M28*$O$3,3),ROUND((H28+J28)*M28*$O$3,3))</f>
        <v>0</v>
      </c>
      <c r="P28" s="253">
        <f>IF('910B5'!$C$8="N",ROUND((H28+I28)*N28*$P$3,3),ROUND((H28+J28)*N28*$P$3,3))</f>
        <v>0</v>
      </c>
      <c r="Q28" s="254">
        <f t="shared" si="0"/>
        <v>0</v>
      </c>
    </row>
    <row r="29" spans="1:17">
      <c r="A29" s="234">
        <f>'80-120-40'!$B$2</f>
        <v>0</v>
      </c>
      <c r="B29" s="235" t="str">
        <f>LEFT('80-120-40'!$L$2,3)</f>
        <v/>
      </c>
      <c r="C29" s="155"/>
      <c r="D29" s="154"/>
      <c r="E29" s="156"/>
      <c r="F29" s="157"/>
      <c r="G29" s="154"/>
      <c r="H29" s="251">
        <f t="shared" si="1"/>
        <v>0</v>
      </c>
      <c r="I29" s="158"/>
      <c r="J29" s="159"/>
      <c r="K29" s="160"/>
      <c r="L29" s="161"/>
      <c r="M29" s="252">
        <f t="shared" si="2"/>
        <v>0</v>
      </c>
      <c r="N29" s="252">
        <f t="shared" si="3"/>
        <v>0</v>
      </c>
      <c r="O29" s="253">
        <f>IF('910B5'!$C$8="N",ROUND((H29+I29)*M29*$O$3,3),ROUND((H29+J29)*M29*$O$3,3))</f>
        <v>0</v>
      </c>
      <c r="P29" s="253">
        <f>IF('910B5'!$C$8="N",ROUND((H29+I29)*N29*$P$3,3),ROUND((H29+J29)*N29*$P$3,3))</f>
        <v>0</v>
      </c>
      <c r="Q29" s="254">
        <f t="shared" si="0"/>
        <v>0</v>
      </c>
    </row>
    <row r="30" spans="1:17">
      <c r="A30" s="234">
        <f>'80-120-40'!$B$2</f>
        <v>0</v>
      </c>
      <c r="B30" s="235" t="str">
        <f>LEFT('80-120-40'!$L$2,3)</f>
        <v/>
      </c>
      <c r="C30" s="155"/>
      <c r="D30" s="154"/>
      <c r="E30" s="156"/>
      <c r="F30" s="157"/>
      <c r="G30" s="154"/>
      <c r="H30" s="251">
        <f t="shared" si="1"/>
        <v>0</v>
      </c>
      <c r="I30" s="158"/>
      <c r="J30" s="159"/>
      <c r="K30" s="160"/>
      <c r="L30" s="161"/>
      <c r="M30" s="252">
        <f t="shared" si="2"/>
        <v>0</v>
      </c>
      <c r="N30" s="252">
        <f t="shared" si="3"/>
        <v>0</v>
      </c>
      <c r="O30" s="253">
        <f>IF('910B5'!$C$8="N",ROUND((H30+I30)*M30*$O$3,3),ROUND((H30+J30)*M30*$O$3,3))</f>
        <v>0</v>
      </c>
      <c r="P30" s="253">
        <f>IF('910B5'!$C$8="N",ROUND((H30+I30)*N30*$P$3,3),ROUND((H30+J30)*N30*$P$3,3))</f>
        <v>0</v>
      </c>
      <c r="Q30" s="254">
        <f t="shared" si="0"/>
        <v>0</v>
      </c>
    </row>
    <row r="31" spans="1:17">
      <c r="A31" s="234">
        <f>'80-120-40'!$B$2</f>
        <v>0</v>
      </c>
      <c r="B31" s="235" t="str">
        <f>LEFT('80-120-40'!$L$2,3)</f>
        <v/>
      </c>
      <c r="C31" s="155"/>
      <c r="D31" s="154"/>
      <c r="E31" s="156"/>
      <c r="F31" s="157"/>
      <c r="G31" s="154"/>
      <c r="H31" s="251">
        <f t="shared" si="1"/>
        <v>0</v>
      </c>
      <c r="I31" s="158"/>
      <c r="J31" s="159"/>
      <c r="K31" s="160"/>
      <c r="L31" s="161"/>
      <c r="M31" s="252">
        <f t="shared" si="2"/>
        <v>0</v>
      </c>
      <c r="N31" s="252">
        <f t="shared" si="3"/>
        <v>0</v>
      </c>
      <c r="O31" s="253">
        <f>IF('910B5'!$C$8="N",ROUND((H31+I31)*M31*$O$3,3),ROUND((H31+J31)*M31*$O$3,3))</f>
        <v>0</v>
      </c>
      <c r="P31" s="253">
        <f>IF('910B5'!$C$8="N",ROUND((H31+I31)*N31*$P$3,3),ROUND((H31+J31)*N31*$P$3,3))</f>
        <v>0</v>
      </c>
      <c r="Q31" s="254">
        <f t="shared" si="0"/>
        <v>0</v>
      </c>
    </row>
    <row r="32" spans="1:17">
      <c r="A32" s="234">
        <f>'80-120-40'!$B$2</f>
        <v>0</v>
      </c>
      <c r="B32" s="235" t="str">
        <f>LEFT('80-120-40'!$L$2,3)</f>
        <v/>
      </c>
      <c r="C32" s="155"/>
      <c r="D32" s="154"/>
      <c r="E32" s="156"/>
      <c r="F32" s="157"/>
      <c r="G32" s="154"/>
      <c r="H32" s="251">
        <f t="shared" si="1"/>
        <v>0</v>
      </c>
      <c r="I32" s="158"/>
      <c r="J32" s="159"/>
      <c r="K32" s="160"/>
      <c r="L32" s="161"/>
      <c r="M32" s="252">
        <f t="shared" si="2"/>
        <v>0</v>
      </c>
      <c r="N32" s="252">
        <f t="shared" si="3"/>
        <v>0</v>
      </c>
      <c r="O32" s="253">
        <f>IF('910B5'!$C$8="N",ROUND((H32+I32)*M32*$O$3,3),ROUND((H32+J32)*M32*$O$3,3))</f>
        <v>0</v>
      </c>
      <c r="P32" s="253">
        <f>IF('910B5'!$C$8="N",ROUND((H32+I32)*N32*$P$3,3),ROUND((H32+J32)*N32*$P$3,3))</f>
        <v>0</v>
      </c>
      <c r="Q32" s="254">
        <f t="shared" si="0"/>
        <v>0</v>
      </c>
    </row>
    <row r="33" spans="1:17">
      <c r="A33" s="234">
        <f>'80-120-40'!$B$2</f>
        <v>0</v>
      </c>
      <c r="B33" s="235" t="str">
        <f>LEFT('80-120-40'!$L$2,3)</f>
        <v/>
      </c>
      <c r="C33" s="155"/>
      <c r="D33" s="154"/>
      <c r="E33" s="156"/>
      <c r="F33" s="157"/>
      <c r="G33" s="154"/>
      <c r="H33" s="251">
        <f t="shared" si="1"/>
        <v>0</v>
      </c>
      <c r="I33" s="158"/>
      <c r="J33" s="159"/>
      <c r="K33" s="160"/>
      <c r="L33" s="161"/>
      <c r="M33" s="252">
        <f t="shared" si="2"/>
        <v>0</v>
      </c>
      <c r="N33" s="252">
        <f t="shared" si="3"/>
        <v>0</v>
      </c>
      <c r="O33" s="253">
        <f>IF('910B5'!$C$8="N",ROUND((H33+I33)*M33*$O$3,3),ROUND((H33+J33)*M33*$O$3,3))</f>
        <v>0</v>
      </c>
      <c r="P33" s="253">
        <f>IF('910B5'!$C$8="N",ROUND((H33+I33)*N33*$P$3,3),ROUND((H33+J33)*N33*$P$3,3))</f>
        <v>0</v>
      </c>
      <c r="Q33" s="254">
        <f t="shared" si="0"/>
        <v>0</v>
      </c>
    </row>
    <row r="34" spans="1:17">
      <c r="A34" s="234">
        <f>'80-120-40'!$B$2</f>
        <v>0</v>
      </c>
      <c r="B34" s="235" t="str">
        <f>LEFT('80-120-40'!$L$2,3)</f>
        <v/>
      </c>
      <c r="C34" s="155"/>
      <c r="D34" s="154"/>
      <c r="E34" s="156"/>
      <c r="F34" s="157"/>
      <c r="G34" s="154"/>
      <c r="H34" s="251">
        <f t="shared" si="1"/>
        <v>0</v>
      </c>
      <c r="I34" s="158"/>
      <c r="J34" s="159"/>
      <c r="K34" s="160"/>
      <c r="L34" s="161"/>
      <c r="M34" s="252">
        <f t="shared" si="2"/>
        <v>0</v>
      </c>
      <c r="N34" s="252">
        <f t="shared" si="3"/>
        <v>0</v>
      </c>
      <c r="O34" s="253">
        <f>IF('910B5'!$C$8="N",ROUND((H34+I34)*M34*$O$3,3),ROUND((H34+J34)*M34*$O$3,3))</f>
        <v>0</v>
      </c>
      <c r="P34" s="253">
        <f>IF('910B5'!$C$8="N",ROUND((H34+I34)*N34*$P$3,3),ROUND((H34+J34)*N34*$P$3,3))</f>
        <v>0</v>
      </c>
      <c r="Q34" s="254">
        <f t="shared" si="0"/>
        <v>0</v>
      </c>
    </row>
    <row r="35" spans="1:17">
      <c r="A35" s="234">
        <f>'80-120-40'!$B$2</f>
        <v>0</v>
      </c>
      <c r="B35" s="235" t="str">
        <f>LEFT('80-120-40'!$L$2,3)</f>
        <v/>
      </c>
      <c r="C35" s="155"/>
      <c r="D35" s="154"/>
      <c r="E35" s="156"/>
      <c r="F35" s="157"/>
      <c r="G35" s="154"/>
      <c r="H35" s="251">
        <f t="shared" si="1"/>
        <v>0</v>
      </c>
      <c r="I35" s="158"/>
      <c r="J35" s="159"/>
      <c r="K35" s="160"/>
      <c r="L35" s="161"/>
      <c r="M35" s="252">
        <f t="shared" si="2"/>
        <v>0</v>
      </c>
      <c r="N35" s="252">
        <f t="shared" si="3"/>
        <v>0</v>
      </c>
      <c r="O35" s="253">
        <f>IF('910B5'!$C$8="N",ROUND((H35+I35)*M35*$O$3,3),ROUND((H35+J35)*M35*$O$3,3))</f>
        <v>0</v>
      </c>
      <c r="P35" s="253">
        <f>IF('910B5'!$C$8="N",ROUND((H35+I35)*N35*$P$3,3),ROUND((H35+J35)*N35*$P$3,3))</f>
        <v>0</v>
      </c>
      <c r="Q35" s="254">
        <f t="shared" si="0"/>
        <v>0</v>
      </c>
    </row>
    <row r="36" spans="1:17">
      <c r="A36" s="234">
        <f>'80-120-40'!$B$2</f>
        <v>0</v>
      </c>
      <c r="B36" s="235" t="str">
        <f>LEFT('80-120-40'!$L$2,3)</f>
        <v/>
      </c>
      <c r="C36" s="155"/>
      <c r="D36" s="154"/>
      <c r="E36" s="156"/>
      <c r="F36" s="157"/>
      <c r="G36" s="154"/>
      <c r="H36" s="251">
        <f t="shared" si="1"/>
        <v>0</v>
      </c>
      <c r="I36" s="158"/>
      <c r="J36" s="159"/>
      <c r="K36" s="160"/>
      <c r="L36" s="161"/>
      <c r="M36" s="252">
        <f t="shared" si="2"/>
        <v>0</v>
      </c>
      <c r="N36" s="252">
        <f t="shared" si="3"/>
        <v>0</v>
      </c>
      <c r="O36" s="253">
        <f>IF('910B5'!$C$8="N",ROUND((H36+I36)*M36*$O$3,3),ROUND((H36+J36)*M36*$O$3,3))</f>
        <v>0</v>
      </c>
      <c r="P36" s="253">
        <f>IF('910B5'!$C$8="N",ROUND((H36+I36)*N36*$P$3,3),ROUND((H36+J36)*N36*$P$3,3))</f>
        <v>0</v>
      </c>
      <c r="Q36" s="254">
        <f t="shared" si="0"/>
        <v>0</v>
      </c>
    </row>
    <row r="37" spans="1:17">
      <c r="A37" s="234">
        <f>'80-120-40'!$B$2</f>
        <v>0</v>
      </c>
      <c r="B37" s="235" t="str">
        <f>LEFT('80-120-40'!$L$2,3)</f>
        <v/>
      </c>
      <c r="C37" s="155"/>
      <c r="D37" s="154"/>
      <c r="E37" s="156"/>
      <c r="F37" s="157"/>
      <c r="G37" s="154"/>
      <c r="H37" s="251">
        <f t="shared" si="1"/>
        <v>0</v>
      </c>
      <c r="I37" s="158"/>
      <c r="J37" s="159"/>
      <c r="K37" s="160"/>
      <c r="L37" s="161"/>
      <c r="M37" s="252">
        <f t="shared" si="2"/>
        <v>0</v>
      </c>
      <c r="N37" s="252">
        <f t="shared" si="3"/>
        <v>0</v>
      </c>
      <c r="O37" s="253">
        <f>IF('910B5'!$C$8="N",ROUND((H37+I37)*M37*$O$3,3),ROUND((H37+J37)*M37*$O$3,3))</f>
        <v>0</v>
      </c>
      <c r="P37" s="253">
        <f>IF('910B5'!$C$8="N",ROUND((H37+I37)*N37*$P$3,3),ROUND((H37+J37)*N37*$P$3,3))</f>
        <v>0</v>
      </c>
      <c r="Q37" s="254">
        <f t="shared" si="0"/>
        <v>0</v>
      </c>
    </row>
    <row r="38" spans="1:17">
      <c r="A38" s="234">
        <f>'80-120-40'!$B$2</f>
        <v>0</v>
      </c>
      <c r="B38" s="235" t="str">
        <f>LEFT('80-120-40'!$L$2,3)</f>
        <v/>
      </c>
      <c r="C38" s="155"/>
      <c r="D38" s="154"/>
      <c r="E38" s="156"/>
      <c r="F38" s="157"/>
      <c r="G38" s="154"/>
      <c r="H38" s="251">
        <f t="shared" si="1"/>
        <v>0</v>
      </c>
      <c r="I38" s="158"/>
      <c r="J38" s="159"/>
      <c r="K38" s="160"/>
      <c r="L38" s="161"/>
      <c r="M38" s="252">
        <f t="shared" si="2"/>
        <v>0</v>
      </c>
      <c r="N38" s="252">
        <f t="shared" si="3"/>
        <v>0</v>
      </c>
      <c r="O38" s="253">
        <f>IF('910B5'!$C$8="N",ROUND((H38+I38)*M38*$O$3,3),ROUND((H38+J38)*M38*$O$3,3))</f>
        <v>0</v>
      </c>
      <c r="P38" s="253">
        <f>IF('910B5'!$C$8="N",ROUND((H38+I38)*N38*$P$3,3),ROUND((H38+J38)*N38*$P$3,3))</f>
        <v>0</v>
      </c>
      <c r="Q38" s="254">
        <f t="shared" si="0"/>
        <v>0</v>
      </c>
    </row>
    <row r="39" spans="1:17">
      <c r="A39" s="234">
        <f>'80-120-40'!$B$2</f>
        <v>0</v>
      </c>
      <c r="B39" s="235" t="str">
        <f>LEFT('80-120-40'!$L$2,3)</f>
        <v/>
      </c>
      <c r="C39" s="155"/>
      <c r="D39" s="154"/>
      <c r="E39" s="156"/>
      <c r="F39" s="157"/>
      <c r="G39" s="154"/>
      <c r="H39" s="251">
        <f t="shared" si="1"/>
        <v>0</v>
      </c>
      <c r="I39" s="158"/>
      <c r="J39" s="159"/>
      <c r="K39" s="160"/>
      <c r="L39" s="161"/>
      <c r="M39" s="252">
        <f t="shared" si="2"/>
        <v>0</v>
      </c>
      <c r="N39" s="252">
        <f t="shared" si="3"/>
        <v>0</v>
      </c>
      <c r="O39" s="253">
        <f>IF('910B5'!$C$8="N",ROUND((H39+I39)*M39*$O$3,3),ROUND((H39+J39)*M39*$O$3,3))</f>
        <v>0</v>
      </c>
      <c r="P39" s="253">
        <f>IF('910B5'!$C$8="N",ROUND((H39+I39)*N39*$P$3,3),ROUND((H39+J39)*N39*$P$3,3))</f>
        <v>0</v>
      </c>
      <c r="Q39" s="254">
        <f t="shared" si="0"/>
        <v>0</v>
      </c>
    </row>
    <row r="40" spans="1:17">
      <c r="A40" s="234">
        <f>'80-120-40'!$B$2</f>
        <v>0</v>
      </c>
      <c r="B40" s="235" t="str">
        <f>LEFT('80-120-40'!$L$2,3)</f>
        <v/>
      </c>
      <c r="C40" s="155"/>
      <c r="D40" s="154"/>
      <c r="E40" s="156"/>
      <c r="F40" s="157"/>
      <c r="G40" s="154"/>
      <c r="H40" s="251">
        <f t="shared" si="1"/>
        <v>0</v>
      </c>
      <c r="I40" s="158"/>
      <c r="J40" s="159"/>
      <c r="K40" s="160"/>
      <c r="L40" s="161"/>
      <c r="M40" s="252">
        <f t="shared" si="2"/>
        <v>0</v>
      </c>
      <c r="N40" s="252">
        <f t="shared" si="3"/>
        <v>0</v>
      </c>
      <c r="O40" s="253">
        <f>IF('910B5'!$C$8="N",ROUND((H40+I40)*M40*$O$3,3),ROUND((H40+J40)*M40*$O$3,3))</f>
        <v>0</v>
      </c>
      <c r="P40" s="253">
        <f>IF('910B5'!$C$8="N",ROUND((H40+I40)*N40*$P$3,3),ROUND((H40+J40)*N40*$P$3,3))</f>
        <v>0</v>
      </c>
      <c r="Q40" s="254">
        <f t="shared" si="0"/>
        <v>0</v>
      </c>
    </row>
    <row r="41" spans="1:17">
      <c r="A41" s="234">
        <f>'80-120-40'!$B$2</f>
        <v>0</v>
      </c>
      <c r="B41" s="235" t="str">
        <f>LEFT('80-120-40'!$L$2,3)</f>
        <v/>
      </c>
      <c r="C41" s="155"/>
      <c r="D41" s="154"/>
      <c r="E41" s="156"/>
      <c r="F41" s="157"/>
      <c r="G41" s="154"/>
      <c r="H41" s="251">
        <f t="shared" si="1"/>
        <v>0</v>
      </c>
      <c r="I41" s="158"/>
      <c r="J41" s="159"/>
      <c r="K41" s="160"/>
      <c r="L41" s="161"/>
      <c r="M41" s="252">
        <f t="shared" si="2"/>
        <v>0</v>
      </c>
      <c r="N41" s="252">
        <f t="shared" si="3"/>
        <v>0</v>
      </c>
      <c r="O41" s="253">
        <f>IF('910B5'!$C$8="N",ROUND((H41+I41)*M41*$O$3,3),ROUND((H41+J41)*M41*$O$3,3))</f>
        <v>0</v>
      </c>
      <c r="P41" s="253">
        <f>IF('910B5'!$C$8="N",ROUND((H41+I41)*N41*$P$3,3),ROUND((H41+J41)*N41*$P$3,3))</f>
        <v>0</v>
      </c>
      <c r="Q41" s="254">
        <f t="shared" si="0"/>
        <v>0</v>
      </c>
    </row>
    <row r="42" spans="1:17">
      <c r="A42" s="234">
        <f>'80-120-40'!$B$2</f>
        <v>0</v>
      </c>
      <c r="B42" s="235" t="str">
        <f>LEFT('80-120-40'!$L$2,3)</f>
        <v/>
      </c>
      <c r="C42" s="155"/>
      <c r="D42" s="154"/>
      <c r="E42" s="156"/>
      <c r="F42" s="157"/>
      <c r="G42" s="154"/>
      <c r="H42" s="251">
        <f t="shared" si="1"/>
        <v>0</v>
      </c>
      <c r="I42" s="158"/>
      <c r="J42" s="159"/>
      <c r="K42" s="160"/>
      <c r="L42" s="161"/>
      <c r="M42" s="252">
        <f t="shared" si="2"/>
        <v>0</v>
      </c>
      <c r="N42" s="252">
        <f t="shared" si="3"/>
        <v>0</v>
      </c>
      <c r="O42" s="253">
        <f>IF('910B5'!$C$8="N",ROUND((H42+I42)*M42*$O$3,3),ROUND((H42+J42)*M42*$O$3,3))</f>
        <v>0</v>
      </c>
      <c r="P42" s="253">
        <f>IF('910B5'!$C$8="N",ROUND((H42+I42)*N42*$P$3,3),ROUND((H42+J42)*N42*$P$3,3))</f>
        <v>0</v>
      </c>
      <c r="Q42" s="254">
        <f t="shared" si="0"/>
        <v>0</v>
      </c>
    </row>
    <row r="43" spans="1:17">
      <c r="A43" s="234">
        <f>'80-120-40'!$B$2</f>
        <v>0</v>
      </c>
      <c r="B43" s="235" t="str">
        <f>LEFT('80-120-40'!$L$2,3)</f>
        <v/>
      </c>
      <c r="C43" s="155"/>
      <c r="D43" s="154"/>
      <c r="E43" s="156"/>
      <c r="F43" s="157"/>
      <c r="G43" s="154"/>
      <c r="H43" s="251">
        <f t="shared" si="1"/>
        <v>0</v>
      </c>
      <c r="I43" s="158"/>
      <c r="J43" s="159"/>
      <c r="K43" s="160"/>
      <c r="L43" s="161"/>
      <c r="M43" s="252">
        <f t="shared" si="2"/>
        <v>0</v>
      </c>
      <c r="N43" s="252">
        <f t="shared" si="3"/>
        <v>0</v>
      </c>
      <c r="O43" s="253">
        <f>IF('910B5'!$C$8="N",ROUND((H43+I43)*M43*$O$3,3),ROUND((H43+J43)*M43*$O$3,3))</f>
        <v>0</v>
      </c>
      <c r="P43" s="253">
        <f>IF('910B5'!$C$8="N",ROUND((H43+I43)*N43*$P$3,3),ROUND((H43+J43)*N43*$P$3,3))</f>
        <v>0</v>
      </c>
      <c r="Q43" s="254">
        <f t="shared" si="0"/>
        <v>0</v>
      </c>
    </row>
    <row r="44" spans="1:17">
      <c r="A44" s="234">
        <f>'80-120-40'!$B$2</f>
        <v>0</v>
      </c>
      <c r="B44" s="235" t="str">
        <f>LEFT('80-120-40'!$L$2,3)</f>
        <v/>
      </c>
      <c r="C44" s="155"/>
      <c r="D44" s="154"/>
      <c r="E44" s="156"/>
      <c r="F44" s="157"/>
      <c r="G44" s="154"/>
      <c r="H44" s="251">
        <f t="shared" si="1"/>
        <v>0</v>
      </c>
      <c r="I44" s="158"/>
      <c r="J44" s="159"/>
      <c r="K44" s="160"/>
      <c r="L44" s="161"/>
      <c r="M44" s="252">
        <f t="shared" si="2"/>
        <v>0</v>
      </c>
      <c r="N44" s="252">
        <f t="shared" si="3"/>
        <v>0</v>
      </c>
      <c r="O44" s="253">
        <f>IF('910B5'!$C$8="N",ROUND((H44+I44)*M44*$O$3,3),ROUND((H44+J44)*M44*$O$3,3))</f>
        <v>0</v>
      </c>
      <c r="P44" s="253">
        <f>IF('910B5'!$C$8="N",ROUND((H44+I44)*N44*$P$3,3),ROUND((H44+J44)*N44*$P$3,3))</f>
        <v>0</v>
      </c>
      <c r="Q44" s="254">
        <f t="shared" si="0"/>
        <v>0</v>
      </c>
    </row>
    <row r="45" spans="1:17">
      <c r="A45" s="234">
        <f>'80-120-40'!$B$2</f>
        <v>0</v>
      </c>
      <c r="B45" s="235" t="str">
        <f>LEFT('80-120-40'!$L$2,3)</f>
        <v/>
      </c>
      <c r="C45" s="155"/>
      <c r="D45" s="154"/>
      <c r="E45" s="156"/>
      <c r="F45" s="157"/>
      <c r="G45" s="154"/>
      <c r="H45" s="251">
        <f t="shared" si="1"/>
        <v>0</v>
      </c>
      <c r="I45" s="158"/>
      <c r="J45" s="159"/>
      <c r="K45" s="160"/>
      <c r="L45" s="161"/>
      <c r="M45" s="252">
        <f t="shared" si="2"/>
        <v>0</v>
      </c>
      <c r="N45" s="252">
        <f t="shared" si="3"/>
        <v>0</v>
      </c>
      <c r="O45" s="253">
        <f>IF('910B5'!$C$8="N",ROUND((H45+I45)*M45*$O$3,3),ROUND((H45+J45)*M45*$O$3,3))</f>
        <v>0</v>
      </c>
      <c r="P45" s="253">
        <f>IF('910B5'!$C$8="N",ROUND((H45+I45)*N45*$P$3,3),ROUND((H45+J45)*N45*$P$3,3))</f>
        <v>0</v>
      </c>
      <c r="Q45" s="254">
        <f t="shared" si="0"/>
        <v>0</v>
      </c>
    </row>
    <row r="46" spans="1:17">
      <c r="A46" s="234">
        <f>'80-120-40'!$B$2</f>
        <v>0</v>
      </c>
      <c r="B46" s="235" t="str">
        <f>LEFT('80-120-40'!$L$2,3)</f>
        <v/>
      </c>
      <c r="C46" s="155"/>
      <c r="D46" s="154"/>
      <c r="E46" s="156"/>
      <c r="F46" s="157"/>
      <c r="G46" s="154"/>
      <c r="H46" s="251">
        <f t="shared" si="1"/>
        <v>0</v>
      </c>
      <c r="I46" s="158"/>
      <c r="J46" s="159"/>
      <c r="K46" s="160"/>
      <c r="L46" s="161"/>
      <c r="M46" s="252">
        <f t="shared" si="2"/>
        <v>0</v>
      </c>
      <c r="N46" s="252">
        <f t="shared" si="3"/>
        <v>0</v>
      </c>
      <c r="O46" s="253">
        <f>IF('910B5'!$C$8="N",ROUND((H46+I46)*M46*$O$3,3),ROUND((H46+J46)*M46*$O$3,3))</f>
        <v>0</v>
      </c>
      <c r="P46" s="253">
        <f>IF('910B5'!$C$8="N",ROUND((H46+I46)*N46*$P$3,3),ROUND((H46+J46)*N46*$P$3,3))</f>
        <v>0</v>
      </c>
      <c r="Q46" s="254">
        <f t="shared" si="0"/>
        <v>0</v>
      </c>
    </row>
    <row r="47" spans="1:17">
      <c r="A47" s="234">
        <f>'80-120-40'!$B$2</f>
        <v>0</v>
      </c>
      <c r="B47" s="235" t="str">
        <f>LEFT('80-120-40'!$L$2,3)</f>
        <v/>
      </c>
      <c r="C47" s="155"/>
      <c r="D47" s="154"/>
      <c r="E47" s="156"/>
      <c r="F47" s="157"/>
      <c r="G47" s="154"/>
      <c r="H47" s="251">
        <f t="shared" si="1"/>
        <v>0</v>
      </c>
      <c r="I47" s="158"/>
      <c r="J47" s="159"/>
      <c r="K47" s="160"/>
      <c r="L47" s="161"/>
      <c r="M47" s="252">
        <f t="shared" si="2"/>
        <v>0</v>
      </c>
      <c r="N47" s="252">
        <f t="shared" si="3"/>
        <v>0</v>
      </c>
      <c r="O47" s="253">
        <f>IF('910B5'!$C$8="N",ROUND((H47+I47)*M47*$O$3,3),ROUND((H47+J47)*M47*$O$3,3))</f>
        <v>0</v>
      </c>
      <c r="P47" s="253">
        <f>IF('910B5'!$C$8="N",ROUND((H47+I47)*N47*$P$3,3),ROUND((H47+J47)*N47*$P$3,3))</f>
        <v>0</v>
      </c>
      <c r="Q47" s="254">
        <f t="shared" ref="Q47:Q110" si="4">ROUND(O47*$Q$3,2)+ROUND(P47*$Q$3,2)</f>
        <v>0</v>
      </c>
    </row>
    <row r="48" spans="1:17">
      <c r="A48" s="234">
        <f>'80-120-40'!$B$2</f>
        <v>0</v>
      </c>
      <c r="B48" s="235" t="str">
        <f>LEFT('80-120-40'!$L$2,3)</f>
        <v/>
      </c>
      <c r="C48" s="155"/>
      <c r="D48" s="154"/>
      <c r="E48" s="156"/>
      <c r="F48" s="157"/>
      <c r="G48" s="154"/>
      <c r="H48" s="251">
        <f t="shared" si="1"/>
        <v>0</v>
      </c>
      <c r="I48" s="158"/>
      <c r="J48" s="159"/>
      <c r="K48" s="160"/>
      <c r="L48" s="161"/>
      <c r="M48" s="252">
        <f t="shared" si="2"/>
        <v>0</v>
      </c>
      <c r="N48" s="252">
        <f t="shared" si="3"/>
        <v>0</v>
      </c>
      <c r="O48" s="253">
        <f>IF('910B5'!$C$8="N",ROUND((H48+I48)*M48*$O$3,3),ROUND((H48+J48)*M48*$O$3,3))</f>
        <v>0</v>
      </c>
      <c r="P48" s="253">
        <f>IF('910B5'!$C$8="N",ROUND((H48+I48)*N48*$P$3,3),ROUND((H48+J48)*N48*$P$3,3))</f>
        <v>0</v>
      </c>
      <c r="Q48" s="254">
        <f t="shared" si="4"/>
        <v>0</v>
      </c>
    </row>
    <row r="49" spans="1:17">
      <c r="A49" s="234">
        <f>'80-120-40'!$B$2</f>
        <v>0</v>
      </c>
      <c r="B49" s="235" t="str">
        <f>LEFT('80-120-40'!$L$2,3)</f>
        <v/>
      </c>
      <c r="C49" s="155"/>
      <c r="D49" s="154"/>
      <c r="E49" s="156"/>
      <c r="F49" s="157"/>
      <c r="G49" s="154"/>
      <c r="H49" s="251">
        <f t="shared" si="1"/>
        <v>0</v>
      </c>
      <c r="I49" s="158"/>
      <c r="J49" s="159"/>
      <c r="K49" s="160"/>
      <c r="L49" s="161"/>
      <c r="M49" s="252">
        <f t="shared" si="2"/>
        <v>0</v>
      </c>
      <c r="N49" s="252">
        <f t="shared" si="3"/>
        <v>0</v>
      </c>
      <c r="O49" s="253">
        <f>IF('910B5'!$C$8="N",ROUND((H49+I49)*M49*$O$3,3),ROUND((H49+J49)*M49*$O$3,3))</f>
        <v>0</v>
      </c>
      <c r="P49" s="253">
        <f>IF('910B5'!$C$8="N",ROUND((H49+I49)*N49*$P$3,3),ROUND((H49+J49)*N49*$P$3,3))</f>
        <v>0</v>
      </c>
      <c r="Q49" s="254">
        <f t="shared" si="4"/>
        <v>0</v>
      </c>
    </row>
    <row r="50" spans="1:17">
      <c r="A50" s="234">
        <f>'80-120-40'!$B$2</f>
        <v>0</v>
      </c>
      <c r="B50" s="235" t="str">
        <f>LEFT('80-120-40'!$L$2,3)</f>
        <v/>
      </c>
      <c r="C50" s="155"/>
      <c r="D50" s="154"/>
      <c r="E50" s="156"/>
      <c r="F50" s="157"/>
      <c r="G50" s="154"/>
      <c r="H50" s="251">
        <f t="shared" si="1"/>
        <v>0</v>
      </c>
      <c r="I50" s="158"/>
      <c r="J50" s="159"/>
      <c r="K50" s="160"/>
      <c r="L50" s="161"/>
      <c r="M50" s="252">
        <f t="shared" si="2"/>
        <v>0</v>
      </c>
      <c r="N50" s="252">
        <f t="shared" si="3"/>
        <v>0</v>
      </c>
      <c r="O50" s="253">
        <f>IF('910B5'!$C$8="N",ROUND((H50+I50)*M50*$O$3,3),ROUND((H50+J50)*M50*$O$3,3))</f>
        <v>0</v>
      </c>
      <c r="P50" s="253">
        <f>IF('910B5'!$C$8="N",ROUND((H50+I50)*N50*$P$3,3),ROUND((H50+J50)*N50*$P$3,3))</f>
        <v>0</v>
      </c>
      <c r="Q50" s="254">
        <f t="shared" si="4"/>
        <v>0</v>
      </c>
    </row>
    <row r="51" spans="1:17">
      <c r="A51" s="234">
        <f>'80-120-40'!$B$2</f>
        <v>0</v>
      </c>
      <c r="B51" s="235" t="str">
        <f>LEFT('80-120-40'!$L$2,3)</f>
        <v/>
      </c>
      <c r="C51" s="155"/>
      <c r="D51" s="154"/>
      <c r="E51" s="156"/>
      <c r="F51" s="157"/>
      <c r="G51" s="154"/>
      <c r="H51" s="251">
        <f t="shared" si="1"/>
        <v>0</v>
      </c>
      <c r="I51" s="158"/>
      <c r="J51" s="159"/>
      <c r="K51" s="160"/>
      <c r="L51" s="161"/>
      <c r="M51" s="252">
        <f t="shared" si="2"/>
        <v>0</v>
      </c>
      <c r="N51" s="252">
        <f t="shared" si="3"/>
        <v>0</v>
      </c>
      <c r="O51" s="253">
        <f>IF('910B5'!$C$8="N",ROUND((H51+I51)*M51*$O$3,3),ROUND((H51+J51)*M51*$O$3,3))</f>
        <v>0</v>
      </c>
      <c r="P51" s="253">
        <f>IF('910B5'!$C$8="N",ROUND((H51+I51)*N51*$P$3,3),ROUND((H51+J51)*N51*$P$3,3))</f>
        <v>0</v>
      </c>
      <c r="Q51" s="254">
        <f t="shared" si="4"/>
        <v>0</v>
      </c>
    </row>
    <row r="52" spans="1:17">
      <c r="A52" s="234">
        <f>'80-120-40'!$B$2</f>
        <v>0</v>
      </c>
      <c r="B52" s="235" t="str">
        <f>LEFT('80-120-40'!$L$2,3)</f>
        <v/>
      </c>
      <c r="C52" s="155"/>
      <c r="D52" s="154"/>
      <c r="E52" s="156"/>
      <c r="F52" s="157"/>
      <c r="G52" s="154"/>
      <c r="H52" s="251">
        <f t="shared" si="1"/>
        <v>0</v>
      </c>
      <c r="I52" s="158"/>
      <c r="J52" s="159"/>
      <c r="K52" s="160"/>
      <c r="L52" s="161"/>
      <c r="M52" s="252">
        <f t="shared" si="2"/>
        <v>0</v>
      </c>
      <c r="N52" s="252">
        <f t="shared" si="3"/>
        <v>0</v>
      </c>
      <c r="O52" s="253">
        <f>IF('910B5'!$C$8="N",ROUND((H52+I52)*M52*$O$3,3),ROUND((H52+J52)*M52*$O$3,3))</f>
        <v>0</v>
      </c>
      <c r="P52" s="253">
        <f>IF('910B5'!$C$8="N",ROUND((H52+I52)*N52*$P$3,3),ROUND((H52+J52)*N52*$P$3,3))</f>
        <v>0</v>
      </c>
      <c r="Q52" s="254">
        <f t="shared" si="4"/>
        <v>0</v>
      </c>
    </row>
    <row r="53" spans="1:17">
      <c r="A53" s="234">
        <f>'80-120-40'!$B$2</f>
        <v>0</v>
      </c>
      <c r="B53" s="235" t="str">
        <f>LEFT('80-120-40'!$L$2,3)</f>
        <v/>
      </c>
      <c r="C53" s="155"/>
      <c r="D53" s="154"/>
      <c r="E53" s="156"/>
      <c r="F53" s="157"/>
      <c r="G53" s="154"/>
      <c r="H53" s="251">
        <f t="shared" si="1"/>
        <v>0</v>
      </c>
      <c r="I53" s="158"/>
      <c r="J53" s="159"/>
      <c r="K53" s="160"/>
      <c r="L53" s="161"/>
      <c r="M53" s="252">
        <f t="shared" si="2"/>
        <v>0</v>
      </c>
      <c r="N53" s="252">
        <f t="shared" si="3"/>
        <v>0</v>
      </c>
      <c r="O53" s="253">
        <f>IF('910B5'!$C$8="N",ROUND((H53+I53)*M53*$O$3,3),ROUND((H53+J53)*M53*$O$3,3))</f>
        <v>0</v>
      </c>
      <c r="P53" s="253">
        <f>IF('910B5'!$C$8="N",ROUND((H53+I53)*N53*$P$3,3),ROUND((H53+J53)*N53*$P$3,3))</f>
        <v>0</v>
      </c>
      <c r="Q53" s="254">
        <f t="shared" si="4"/>
        <v>0</v>
      </c>
    </row>
    <row r="54" spans="1:17">
      <c r="A54" s="234">
        <f>'80-120-40'!$B$2</f>
        <v>0</v>
      </c>
      <c r="B54" s="235" t="str">
        <f>LEFT('80-120-40'!$L$2,3)</f>
        <v/>
      </c>
      <c r="C54" s="155"/>
      <c r="D54" s="154"/>
      <c r="E54" s="156"/>
      <c r="F54" s="157"/>
      <c r="G54" s="154"/>
      <c r="H54" s="251">
        <f t="shared" si="1"/>
        <v>0</v>
      </c>
      <c r="I54" s="158"/>
      <c r="J54" s="159"/>
      <c r="K54" s="160"/>
      <c r="L54" s="161"/>
      <c r="M54" s="252">
        <f t="shared" si="2"/>
        <v>0</v>
      </c>
      <c r="N54" s="252">
        <f t="shared" si="3"/>
        <v>0</v>
      </c>
      <c r="O54" s="253">
        <f>IF('910B5'!$C$8="N",ROUND((H54+I54)*M54*$O$3,3),ROUND((H54+J54)*M54*$O$3,3))</f>
        <v>0</v>
      </c>
      <c r="P54" s="253">
        <f>IF('910B5'!$C$8="N",ROUND((H54+I54)*N54*$P$3,3),ROUND((H54+J54)*N54*$P$3,3))</f>
        <v>0</v>
      </c>
      <c r="Q54" s="254">
        <f t="shared" si="4"/>
        <v>0</v>
      </c>
    </row>
    <row r="55" spans="1:17">
      <c r="A55" s="234">
        <f>'80-120-40'!$B$2</f>
        <v>0</v>
      </c>
      <c r="B55" s="235" t="str">
        <f>LEFT('80-120-40'!$L$2,3)</f>
        <v/>
      </c>
      <c r="C55" s="155"/>
      <c r="D55" s="154"/>
      <c r="E55" s="156"/>
      <c r="F55" s="157"/>
      <c r="G55" s="154"/>
      <c r="H55" s="251">
        <f t="shared" si="1"/>
        <v>0</v>
      </c>
      <c r="I55" s="158"/>
      <c r="J55" s="159"/>
      <c r="K55" s="160"/>
      <c r="L55" s="161"/>
      <c r="M55" s="252">
        <f t="shared" si="2"/>
        <v>0</v>
      </c>
      <c r="N55" s="252">
        <f t="shared" si="3"/>
        <v>0</v>
      </c>
      <c r="O55" s="253">
        <f>IF('910B5'!$C$8="N",ROUND((H55+I55)*M55*$O$3,3),ROUND((H55+J55)*M55*$O$3,3))</f>
        <v>0</v>
      </c>
      <c r="P55" s="253">
        <f>IF('910B5'!$C$8="N",ROUND((H55+I55)*N55*$P$3,3),ROUND((H55+J55)*N55*$P$3,3))</f>
        <v>0</v>
      </c>
      <c r="Q55" s="254">
        <f t="shared" si="4"/>
        <v>0</v>
      </c>
    </row>
    <row r="56" spans="1:17">
      <c r="A56" s="234">
        <f>'80-120-40'!$B$2</f>
        <v>0</v>
      </c>
      <c r="B56" s="235" t="str">
        <f>LEFT('80-120-40'!$L$2,3)</f>
        <v/>
      </c>
      <c r="C56" s="155"/>
      <c r="D56" s="154"/>
      <c r="E56" s="156"/>
      <c r="F56" s="157"/>
      <c r="G56" s="154"/>
      <c r="H56" s="251">
        <f t="shared" si="1"/>
        <v>0</v>
      </c>
      <c r="I56" s="158"/>
      <c r="J56" s="159"/>
      <c r="K56" s="160"/>
      <c r="L56" s="161"/>
      <c r="M56" s="252">
        <f t="shared" si="2"/>
        <v>0</v>
      </c>
      <c r="N56" s="252">
        <f t="shared" si="3"/>
        <v>0</v>
      </c>
      <c r="O56" s="253">
        <f>IF('910B5'!$C$8="N",ROUND((H56+I56)*M56*$O$3,3),ROUND((H56+J56)*M56*$O$3,3))</f>
        <v>0</v>
      </c>
      <c r="P56" s="253">
        <f>IF('910B5'!$C$8="N",ROUND((H56+I56)*N56*$P$3,3),ROUND((H56+J56)*N56*$P$3,3))</f>
        <v>0</v>
      </c>
      <c r="Q56" s="254">
        <f t="shared" si="4"/>
        <v>0</v>
      </c>
    </row>
    <row r="57" spans="1:17">
      <c r="A57" s="234">
        <f>'80-120-40'!$B$2</f>
        <v>0</v>
      </c>
      <c r="B57" s="235" t="str">
        <f>LEFT('80-120-40'!$L$2,3)</f>
        <v/>
      </c>
      <c r="C57" s="155"/>
      <c r="D57" s="154"/>
      <c r="E57" s="156"/>
      <c r="F57" s="157"/>
      <c r="G57" s="154"/>
      <c r="H57" s="251">
        <f t="shared" si="1"/>
        <v>0</v>
      </c>
      <c r="I57" s="158"/>
      <c r="J57" s="159"/>
      <c r="K57" s="160"/>
      <c r="L57" s="161"/>
      <c r="M57" s="252">
        <f t="shared" si="2"/>
        <v>0</v>
      </c>
      <c r="N57" s="252">
        <f t="shared" si="3"/>
        <v>0</v>
      </c>
      <c r="O57" s="253">
        <f>IF('910B5'!$C$8="N",ROUND((H57+I57)*M57*$O$3,3),ROUND((H57+J57)*M57*$O$3,3))</f>
        <v>0</v>
      </c>
      <c r="P57" s="253">
        <f>IF('910B5'!$C$8="N",ROUND((H57+I57)*N57*$P$3,3),ROUND((H57+J57)*N57*$P$3,3))</f>
        <v>0</v>
      </c>
      <c r="Q57" s="254">
        <f t="shared" si="4"/>
        <v>0</v>
      </c>
    </row>
    <row r="58" spans="1:17">
      <c r="A58" s="234">
        <f>'80-120-40'!$B$2</f>
        <v>0</v>
      </c>
      <c r="B58" s="235" t="str">
        <f>LEFT('80-120-40'!$L$2,3)</f>
        <v/>
      </c>
      <c r="C58" s="155"/>
      <c r="D58" s="154"/>
      <c r="E58" s="156"/>
      <c r="F58" s="157"/>
      <c r="G58" s="154"/>
      <c r="H58" s="251">
        <f t="shared" si="1"/>
        <v>0</v>
      </c>
      <c r="I58" s="158"/>
      <c r="J58" s="159"/>
      <c r="K58" s="160"/>
      <c r="L58" s="161"/>
      <c r="M58" s="252">
        <f t="shared" si="2"/>
        <v>0</v>
      </c>
      <c r="N58" s="252">
        <f t="shared" si="3"/>
        <v>0</v>
      </c>
      <c r="O58" s="253">
        <f>IF('910B5'!$C$8="N",ROUND((H58+I58)*M58*$O$3,3),ROUND((H58+J58)*M58*$O$3,3))</f>
        <v>0</v>
      </c>
      <c r="P58" s="253">
        <f>IF('910B5'!$C$8="N",ROUND((H58+I58)*N58*$P$3,3),ROUND((H58+J58)*N58*$P$3,3))</f>
        <v>0</v>
      </c>
      <c r="Q58" s="254">
        <f t="shared" si="4"/>
        <v>0</v>
      </c>
    </row>
    <row r="59" spans="1:17">
      <c r="A59" s="234">
        <f>'80-120-40'!$B$2</f>
        <v>0</v>
      </c>
      <c r="B59" s="235" t="str">
        <f>LEFT('80-120-40'!$L$2,3)</f>
        <v/>
      </c>
      <c r="C59" s="155"/>
      <c r="D59" s="154"/>
      <c r="E59" s="156"/>
      <c r="F59" s="157"/>
      <c r="G59" s="154"/>
      <c r="H59" s="251">
        <f t="shared" si="1"/>
        <v>0</v>
      </c>
      <c r="I59" s="158"/>
      <c r="J59" s="159"/>
      <c r="K59" s="160"/>
      <c r="L59" s="161"/>
      <c r="M59" s="252">
        <f t="shared" si="2"/>
        <v>0</v>
      </c>
      <c r="N59" s="252">
        <f t="shared" si="3"/>
        <v>0</v>
      </c>
      <c r="O59" s="253">
        <f>IF('910B5'!$C$8="N",ROUND((H59+I59)*M59*$O$3,3),ROUND((H59+J59)*M59*$O$3,3))</f>
        <v>0</v>
      </c>
      <c r="P59" s="253">
        <f>IF('910B5'!$C$8="N",ROUND((H59+I59)*N59*$P$3,3),ROUND((H59+J59)*N59*$P$3,3))</f>
        <v>0</v>
      </c>
      <c r="Q59" s="254">
        <f t="shared" si="4"/>
        <v>0</v>
      </c>
    </row>
    <row r="60" spans="1:17">
      <c r="A60" s="234">
        <f>'80-120-40'!$B$2</f>
        <v>0</v>
      </c>
      <c r="B60" s="235" t="str">
        <f>LEFT('80-120-40'!$L$2,3)</f>
        <v/>
      </c>
      <c r="C60" s="155"/>
      <c r="D60" s="154"/>
      <c r="E60" s="156"/>
      <c r="F60" s="157"/>
      <c r="G60" s="154"/>
      <c r="H60" s="251">
        <f t="shared" si="1"/>
        <v>0</v>
      </c>
      <c r="I60" s="158"/>
      <c r="J60" s="159"/>
      <c r="K60" s="160"/>
      <c r="L60" s="161"/>
      <c r="M60" s="252">
        <f t="shared" si="2"/>
        <v>0</v>
      </c>
      <c r="N60" s="252">
        <f t="shared" si="3"/>
        <v>0</v>
      </c>
      <c r="O60" s="253">
        <f>IF('910B5'!$C$8="N",ROUND((H60+I60)*M60*$O$3,3),ROUND((H60+J60)*M60*$O$3,3))</f>
        <v>0</v>
      </c>
      <c r="P60" s="253">
        <f>IF('910B5'!$C$8="N",ROUND((H60+I60)*N60*$P$3,3),ROUND((H60+J60)*N60*$P$3,3))</f>
        <v>0</v>
      </c>
      <c r="Q60" s="254">
        <f t="shared" si="4"/>
        <v>0</v>
      </c>
    </row>
    <row r="61" spans="1:17">
      <c r="A61" s="234">
        <f>'80-120-40'!$B$2</f>
        <v>0</v>
      </c>
      <c r="B61" s="235" t="str">
        <f>LEFT('80-120-40'!$L$2,3)</f>
        <v/>
      </c>
      <c r="C61" s="155"/>
      <c r="D61" s="154"/>
      <c r="E61" s="156"/>
      <c r="F61" s="157"/>
      <c r="G61" s="154"/>
      <c r="H61" s="251">
        <f t="shared" si="1"/>
        <v>0</v>
      </c>
      <c r="I61" s="158"/>
      <c r="J61" s="159"/>
      <c r="K61" s="160"/>
      <c r="L61" s="161"/>
      <c r="M61" s="252">
        <f t="shared" si="2"/>
        <v>0</v>
      </c>
      <c r="N61" s="252">
        <f t="shared" si="3"/>
        <v>0</v>
      </c>
      <c r="O61" s="253">
        <f>IF('910B5'!$C$8="N",ROUND((H61+I61)*M61*$O$3,3),ROUND((H61+J61)*M61*$O$3,3))</f>
        <v>0</v>
      </c>
      <c r="P61" s="253">
        <f>IF('910B5'!$C$8="N",ROUND((H61+I61)*N61*$P$3,3),ROUND((H61+J61)*N61*$P$3,3))</f>
        <v>0</v>
      </c>
      <c r="Q61" s="254">
        <f t="shared" si="4"/>
        <v>0</v>
      </c>
    </row>
    <row r="62" spans="1:17">
      <c r="A62" s="234">
        <f>'80-120-40'!$B$2</f>
        <v>0</v>
      </c>
      <c r="B62" s="235" t="str">
        <f>LEFT('80-120-40'!$L$2,3)</f>
        <v/>
      </c>
      <c r="C62" s="155"/>
      <c r="D62" s="154"/>
      <c r="E62" s="156"/>
      <c r="F62" s="157"/>
      <c r="G62" s="154"/>
      <c r="H62" s="251">
        <f t="shared" si="1"/>
        <v>0</v>
      </c>
      <c r="I62" s="158"/>
      <c r="J62" s="159"/>
      <c r="K62" s="160"/>
      <c r="L62" s="161"/>
      <c r="M62" s="252">
        <f t="shared" si="2"/>
        <v>0</v>
      </c>
      <c r="N62" s="252">
        <f t="shared" si="3"/>
        <v>0</v>
      </c>
      <c r="O62" s="253">
        <f>IF('910B5'!$C$8="N",ROUND((H62+I62)*M62*$O$3,3),ROUND((H62+J62)*M62*$O$3,3))</f>
        <v>0</v>
      </c>
      <c r="P62" s="253">
        <f>IF('910B5'!$C$8="N",ROUND((H62+I62)*N62*$P$3,3),ROUND((H62+J62)*N62*$P$3,3))</f>
        <v>0</v>
      </c>
      <c r="Q62" s="254">
        <f t="shared" si="4"/>
        <v>0</v>
      </c>
    </row>
    <row r="63" spans="1:17">
      <c r="A63" s="234">
        <f>'80-120-40'!$B$2</f>
        <v>0</v>
      </c>
      <c r="B63" s="235" t="str">
        <f>LEFT('80-120-40'!$L$2,3)</f>
        <v/>
      </c>
      <c r="C63" s="155"/>
      <c r="D63" s="154"/>
      <c r="E63" s="156"/>
      <c r="F63" s="157"/>
      <c r="G63" s="154"/>
      <c r="H63" s="251">
        <f t="shared" si="1"/>
        <v>0</v>
      </c>
      <c r="I63" s="158"/>
      <c r="J63" s="159"/>
      <c r="K63" s="160"/>
      <c r="L63" s="161"/>
      <c r="M63" s="252">
        <f t="shared" si="2"/>
        <v>0</v>
      </c>
      <c r="N63" s="252">
        <f t="shared" si="3"/>
        <v>0</v>
      </c>
      <c r="O63" s="253">
        <f>IF('910B5'!$C$8="N",ROUND((H63+I63)*M63*$O$3,3),ROUND((H63+J63)*M63*$O$3,3))</f>
        <v>0</v>
      </c>
      <c r="P63" s="253">
        <f>IF('910B5'!$C$8="N",ROUND((H63+I63)*N63*$P$3,3),ROUND((H63+J63)*N63*$P$3,3))</f>
        <v>0</v>
      </c>
      <c r="Q63" s="254">
        <f t="shared" si="4"/>
        <v>0</v>
      </c>
    </row>
    <row r="64" spans="1:17">
      <c r="A64" s="234">
        <f>'80-120-40'!$B$2</f>
        <v>0</v>
      </c>
      <c r="B64" s="235" t="str">
        <f>LEFT('80-120-40'!$L$2,3)</f>
        <v/>
      </c>
      <c r="C64" s="155"/>
      <c r="D64" s="154"/>
      <c r="E64" s="156"/>
      <c r="F64" s="157"/>
      <c r="G64" s="154"/>
      <c r="H64" s="251">
        <f t="shared" si="1"/>
        <v>0</v>
      </c>
      <c r="I64" s="158"/>
      <c r="J64" s="159"/>
      <c r="K64" s="160"/>
      <c r="L64" s="161"/>
      <c r="M64" s="252">
        <f t="shared" si="2"/>
        <v>0</v>
      </c>
      <c r="N64" s="252">
        <f t="shared" si="3"/>
        <v>0</v>
      </c>
      <c r="O64" s="253">
        <f>IF('910B5'!$C$8="N",ROUND((H64+I64)*M64*$O$3,3),ROUND((H64+J64)*M64*$O$3,3))</f>
        <v>0</v>
      </c>
      <c r="P64" s="253">
        <f>IF('910B5'!$C$8="N",ROUND((H64+I64)*N64*$P$3,3),ROUND((H64+J64)*N64*$P$3,3))</f>
        <v>0</v>
      </c>
      <c r="Q64" s="254">
        <f t="shared" si="4"/>
        <v>0</v>
      </c>
    </row>
    <row r="65" spans="1:17">
      <c r="A65" s="234">
        <f>'80-120-40'!$B$2</f>
        <v>0</v>
      </c>
      <c r="B65" s="235" t="str">
        <f>LEFT('80-120-40'!$L$2,3)</f>
        <v/>
      </c>
      <c r="C65" s="155"/>
      <c r="D65" s="154"/>
      <c r="E65" s="156"/>
      <c r="F65" s="157"/>
      <c r="G65" s="154"/>
      <c r="H65" s="251">
        <f t="shared" si="1"/>
        <v>0</v>
      </c>
      <c r="I65" s="158"/>
      <c r="J65" s="159"/>
      <c r="K65" s="160"/>
      <c r="L65" s="161"/>
      <c r="M65" s="252">
        <f t="shared" si="2"/>
        <v>0</v>
      </c>
      <c r="N65" s="252">
        <f t="shared" si="3"/>
        <v>0</v>
      </c>
      <c r="O65" s="253">
        <f>IF('910B5'!$C$8="N",ROUND((H65+I65)*M65*$O$3,3),ROUND((H65+J65)*M65*$O$3,3))</f>
        <v>0</v>
      </c>
      <c r="P65" s="253">
        <f>IF('910B5'!$C$8="N",ROUND((H65+I65)*N65*$P$3,3),ROUND((H65+J65)*N65*$P$3,3))</f>
        <v>0</v>
      </c>
      <c r="Q65" s="254">
        <f t="shared" si="4"/>
        <v>0</v>
      </c>
    </row>
    <row r="66" spans="1:17">
      <c r="A66" s="234">
        <f>'80-120-40'!$B$2</f>
        <v>0</v>
      </c>
      <c r="B66" s="235" t="str">
        <f>LEFT('80-120-40'!$L$2,3)</f>
        <v/>
      </c>
      <c r="C66" s="155"/>
      <c r="D66" s="154"/>
      <c r="E66" s="156"/>
      <c r="F66" s="157"/>
      <c r="G66" s="154"/>
      <c r="H66" s="251">
        <f t="shared" si="1"/>
        <v>0</v>
      </c>
      <c r="I66" s="158"/>
      <c r="J66" s="159"/>
      <c r="K66" s="160"/>
      <c r="L66" s="161"/>
      <c r="M66" s="252">
        <f t="shared" si="2"/>
        <v>0</v>
      </c>
      <c r="N66" s="252">
        <f t="shared" si="3"/>
        <v>0</v>
      </c>
      <c r="O66" s="253">
        <f>IF('910B5'!$C$8="N",ROUND((H66+I66)*M66*$O$3,3),ROUND((H66+J66)*M66*$O$3,3))</f>
        <v>0</v>
      </c>
      <c r="P66" s="253">
        <f>IF('910B5'!$C$8="N",ROUND((H66+I66)*N66*$P$3,3),ROUND((H66+J66)*N66*$P$3,3))</f>
        <v>0</v>
      </c>
      <c r="Q66" s="254">
        <f t="shared" si="4"/>
        <v>0</v>
      </c>
    </row>
    <row r="67" spans="1:17">
      <c r="A67" s="234">
        <f>'80-120-40'!$B$2</f>
        <v>0</v>
      </c>
      <c r="B67" s="235" t="str">
        <f>LEFT('80-120-40'!$L$2,3)</f>
        <v/>
      </c>
      <c r="C67" s="155"/>
      <c r="D67" s="154"/>
      <c r="E67" s="156"/>
      <c r="F67" s="157"/>
      <c r="G67" s="154"/>
      <c r="H67" s="251">
        <f t="shared" si="1"/>
        <v>0</v>
      </c>
      <c r="I67" s="158"/>
      <c r="J67" s="159"/>
      <c r="K67" s="160"/>
      <c r="L67" s="161"/>
      <c r="M67" s="252">
        <f t="shared" si="2"/>
        <v>0</v>
      </c>
      <c r="N67" s="252">
        <f t="shared" si="3"/>
        <v>0</v>
      </c>
      <c r="O67" s="253">
        <f>IF('910B5'!$C$8="N",ROUND((H67+I67)*M67*$O$3,3),ROUND((H67+J67)*M67*$O$3,3))</f>
        <v>0</v>
      </c>
      <c r="P67" s="253">
        <f>IF('910B5'!$C$8="N",ROUND((H67+I67)*N67*$P$3,3),ROUND((H67+J67)*N67*$P$3,3))</f>
        <v>0</v>
      </c>
      <c r="Q67" s="254">
        <f t="shared" si="4"/>
        <v>0</v>
      </c>
    </row>
    <row r="68" spans="1:17">
      <c r="A68" s="234">
        <f>'80-120-40'!$B$2</f>
        <v>0</v>
      </c>
      <c r="B68" s="235" t="str">
        <f>LEFT('80-120-40'!$L$2,3)</f>
        <v/>
      </c>
      <c r="C68" s="155"/>
      <c r="D68" s="154"/>
      <c r="E68" s="156"/>
      <c r="F68" s="157"/>
      <c r="G68" s="154"/>
      <c r="H68" s="251">
        <f t="shared" si="1"/>
        <v>0</v>
      </c>
      <c r="I68" s="158"/>
      <c r="J68" s="159"/>
      <c r="K68" s="160"/>
      <c r="L68" s="161"/>
      <c r="M68" s="252">
        <f t="shared" si="2"/>
        <v>0</v>
      </c>
      <c r="N68" s="252">
        <f t="shared" si="3"/>
        <v>0</v>
      </c>
      <c r="O68" s="253">
        <f>IF('910B5'!$C$8="N",ROUND((H68+I68)*M68*$O$3,3),ROUND((H68+J68)*M68*$O$3,3))</f>
        <v>0</v>
      </c>
      <c r="P68" s="253">
        <f>IF('910B5'!$C$8="N",ROUND((H68+I68)*N68*$P$3,3),ROUND((H68+J68)*N68*$P$3,3))</f>
        <v>0</v>
      </c>
      <c r="Q68" s="254">
        <f t="shared" si="4"/>
        <v>0</v>
      </c>
    </row>
    <row r="69" spans="1:17">
      <c r="A69" s="234">
        <f>'80-120-40'!$B$2</f>
        <v>0</v>
      </c>
      <c r="B69" s="235" t="str">
        <f>LEFT('80-120-40'!$L$2,3)</f>
        <v/>
      </c>
      <c r="C69" s="155"/>
      <c r="D69" s="154"/>
      <c r="E69" s="156"/>
      <c r="F69" s="157"/>
      <c r="G69" s="154"/>
      <c r="H69" s="251">
        <f t="shared" ref="H69:H132" si="5">ROUND((F69+G69)/2,2)</f>
        <v>0</v>
      </c>
      <c r="I69" s="158"/>
      <c r="J69" s="159"/>
      <c r="K69" s="160"/>
      <c r="L69" s="161"/>
      <c r="M69" s="252">
        <f t="shared" ref="M69:M132" si="6">IF(AND(K69="4-Day",L69&gt;=156),MIN(10,L69-155),IF(AND(K69="5-Day",L69&gt;=181),MIN(10,L69-180),0))</f>
        <v>0</v>
      </c>
      <c r="N69" s="252">
        <f t="shared" ref="N69:N132" si="7">IF(AND(M69&gt;0,K69="4-Day",L69&gt;=166),MIN(10,L69-155-M69),IF(AND(M69&gt;0,K69="5-Day",L69&gt;=191),MIN(15,L69-180-M69),0))</f>
        <v>0</v>
      </c>
      <c r="O69" s="253">
        <f>IF('910B5'!$C$8="N",ROUND((H69+I69)*M69*$O$3,3),ROUND((H69+J69)*M69*$O$3,3))</f>
        <v>0</v>
      </c>
      <c r="P69" s="253">
        <f>IF('910B5'!$C$8="N",ROUND((H69+I69)*N69*$P$3,3),ROUND((H69+J69)*N69*$P$3,3))</f>
        <v>0</v>
      </c>
      <c r="Q69" s="254">
        <f t="shared" si="4"/>
        <v>0</v>
      </c>
    </row>
    <row r="70" spans="1:17">
      <c r="A70" s="234">
        <f>'80-120-40'!$B$2</f>
        <v>0</v>
      </c>
      <c r="B70" s="235" t="str">
        <f>LEFT('80-120-40'!$L$2,3)</f>
        <v/>
      </c>
      <c r="C70" s="155"/>
      <c r="D70" s="154"/>
      <c r="E70" s="156"/>
      <c r="F70" s="157"/>
      <c r="G70" s="154"/>
      <c r="H70" s="251">
        <f t="shared" si="5"/>
        <v>0</v>
      </c>
      <c r="I70" s="158"/>
      <c r="J70" s="159"/>
      <c r="K70" s="160"/>
      <c r="L70" s="161"/>
      <c r="M70" s="252">
        <f t="shared" si="6"/>
        <v>0</v>
      </c>
      <c r="N70" s="252">
        <f t="shared" si="7"/>
        <v>0</v>
      </c>
      <c r="O70" s="253">
        <f>IF('910B5'!$C$8="N",ROUND((H70+I70)*M70*$O$3,3),ROUND((H70+J70)*M70*$O$3,3))</f>
        <v>0</v>
      </c>
      <c r="P70" s="253">
        <f>IF('910B5'!$C$8="N",ROUND((H70+I70)*N70*$P$3,3),ROUND((H70+J70)*N70*$P$3,3))</f>
        <v>0</v>
      </c>
      <c r="Q70" s="254">
        <f t="shared" si="4"/>
        <v>0</v>
      </c>
    </row>
    <row r="71" spans="1:17">
      <c r="A71" s="234">
        <f>'80-120-40'!$B$2</f>
        <v>0</v>
      </c>
      <c r="B71" s="235" t="str">
        <f>LEFT('80-120-40'!$L$2,3)</f>
        <v/>
      </c>
      <c r="C71" s="155"/>
      <c r="D71" s="154"/>
      <c r="E71" s="156"/>
      <c r="F71" s="157"/>
      <c r="G71" s="154"/>
      <c r="H71" s="251">
        <f t="shared" si="5"/>
        <v>0</v>
      </c>
      <c r="I71" s="158"/>
      <c r="J71" s="159"/>
      <c r="K71" s="160"/>
      <c r="L71" s="161"/>
      <c r="M71" s="252">
        <f t="shared" si="6"/>
        <v>0</v>
      </c>
      <c r="N71" s="252">
        <f t="shared" si="7"/>
        <v>0</v>
      </c>
      <c r="O71" s="253">
        <f>IF('910B5'!$C$8="N",ROUND((H71+I71)*M71*$O$3,3),ROUND((H71+J71)*M71*$O$3,3))</f>
        <v>0</v>
      </c>
      <c r="P71" s="253">
        <f>IF('910B5'!$C$8="N",ROUND((H71+I71)*N71*$P$3,3),ROUND((H71+J71)*N71*$P$3,3))</f>
        <v>0</v>
      </c>
      <c r="Q71" s="254">
        <f t="shared" si="4"/>
        <v>0</v>
      </c>
    </row>
    <row r="72" spans="1:17">
      <c r="A72" s="234">
        <f>'80-120-40'!$B$2</f>
        <v>0</v>
      </c>
      <c r="B72" s="235" t="str">
        <f>LEFT('80-120-40'!$L$2,3)</f>
        <v/>
      </c>
      <c r="C72" s="155"/>
      <c r="D72" s="154"/>
      <c r="E72" s="156"/>
      <c r="F72" s="157"/>
      <c r="G72" s="154"/>
      <c r="H72" s="251">
        <f t="shared" si="5"/>
        <v>0</v>
      </c>
      <c r="I72" s="158"/>
      <c r="J72" s="159"/>
      <c r="K72" s="160"/>
      <c r="L72" s="161"/>
      <c r="M72" s="252">
        <f t="shared" si="6"/>
        <v>0</v>
      </c>
      <c r="N72" s="252">
        <f t="shared" si="7"/>
        <v>0</v>
      </c>
      <c r="O72" s="253">
        <f>IF('910B5'!$C$8="N",ROUND((H72+I72)*M72*$O$3,3),ROUND((H72+J72)*M72*$O$3,3))</f>
        <v>0</v>
      </c>
      <c r="P72" s="253">
        <f>IF('910B5'!$C$8="N",ROUND((H72+I72)*N72*$P$3,3),ROUND((H72+J72)*N72*$P$3,3))</f>
        <v>0</v>
      </c>
      <c r="Q72" s="254">
        <f t="shared" si="4"/>
        <v>0</v>
      </c>
    </row>
    <row r="73" spans="1:17">
      <c r="A73" s="234">
        <f>'80-120-40'!$B$2</f>
        <v>0</v>
      </c>
      <c r="B73" s="235" t="str">
        <f>LEFT('80-120-40'!$L$2,3)</f>
        <v/>
      </c>
      <c r="C73" s="155"/>
      <c r="D73" s="154"/>
      <c r="E73" s="156"/>
      <c r="F73" s="157"/>
      <c r="G73" s="154"/>
      <c r="H73" s="251">
        <f t="shared" si="5"/>
        <v>0</v>
      </c>
      <c r="I73" s="158"/>
      <c r="J73" s="159"/>
      <c r="K73" s="160"/>
      <c r="L73" s="161"/>
      <c r="M73" s="252">
        <f t="shared" si="6"/>
        <v>0</v>
      </c>
      <c r="N73" s="252">
        <f t="shared" si="7"/>
        <v>0</v>
      </c>
      <c r="O73" s="253">
        <f>IF('910B5'!$C$8="N",ROUND((H73+I73)*M73*$O$3,3),ROUND((H73+J73)*M73*$O$3,3))</f>
        <v>0</v>
      </c>
      <c r="P73" s="253">
        <f>IF('910B5'!$C$8="N",ROUND((H73+I73)*N73*$P$3,3),ROUND((H73+J73)*N73*$P$3,3))</f>
        <v>0</v>
      </c>
      <c r="Q73" s="254">
        <f t="shared" si="4"/>
        <v>0</v>
      </c>
    </row>
    <row r="74" spans="1:17">
      <c r="A74" s="234">
        <f>'80-120-40'!$B$2</f>
        <v>0</v>
      </c>
      <c r="B74" s="235" t="str">
        <f>LEFT('80-120-40'!$L$2,3)</f>
        <v/>
      </c>
      <c r="C74" s="155"/>
      <c r="D74" s="154"/>
      <c r="E74" s="156"/>
      <c r="F74" s="157"/>
      <c r="G74" s="154"/>
      <c r="H74" s="251">
        <f t="shared" si="5"/>
        <v>0</v>
      </c>
      <c r="I74" s="158"/>
      <c r="J74" s="159"/>
      <c r="K74" s="160"/>
      <c r="L74" s="161"/>
      <c r="M74" s="252">
        <f t="shared" si="6"/>
        <v>0</v>
      </c>
      <c r="N74" s="252">
        <f t="shared" si="7"/>
        <v>0</v>
      </c>
      <c r="O74" s="253">
        <f>IF('910B5'!$C$8="N",ROUND((H74+I74)*M74*$O$3,3),ROUND((H74+J74)*M74*$O$3,3))</f>
        <v>0</v>
      </c>
      <c r="P74" s="253">
        <f>IF('910B5'!$C$8="N",ROUND((H74+I74)*N74*$P$3,3),ROUND((H74+J74)*N74*$P$3,3))</f>
        <v>0</v>
      </c>
      <c r="Q74" s="254">
        <f t="shared" si="4"/>
        <v>0</v>
      </c>
    </row>
    <row r="75" spans="1:17">
      <c r="A75" s="234">
        <f>'80-120-40'!$B$2</f>
        <v>0</v>
      </c>
      <c r="B75" s="235" t="str">
        <f>LEFT('80-120-40'!$L$2,3)</f>
        <v/>
      </c>
      <c r="C75" s="155"/>
      <c r="D75" s="154"/>
      <c r="E75" s="156"/>
      <c r="F75" s="157"/>
      <c r="G75" s="154"/>
      <c r="H75" s="251">
        <f t="shared" si="5"/>
        <v>0</v>
      </c>
      <c r="I75" s="158"/>
      <c r="J75" s="159"/>
      <c r="K75" s="160"/>
      <c r="L75" s="161"/>
      <c r="M75" s="252">
        <f t="shared" si="6"/>
        <v>0</v>
      </c>
      <c r="N75" s="252">
        <f t="shared" si="7"/>
        <v>0</v>
      </c>
      <c r="O75" s="253">
        <f>IF('910B5'!$C$8="N",ROUND((H75+I75)*M75*$O$3,3),ROUND((H75+J75)*M75*$O$3,3))</f>
        <v>0</v>
      </c>
      <c r="P75" s="253">
        <f>IF('910B5'!$C$8="N",ROUND((H75+I75)*N75*$P$3,3),ROUND((H75+J75)*N75*$P$3,3))</f>
        <v>0</v>
      </c>
      <c r="Q75" s="254">
        <f t="shared" si="4"/>
        <v>0</v>
      </c>
    </row>
    <row r="76" spans="1:17">
      <c r="A76" s="234">
        <f>'80-120-40'!$B$2</f>
        <v>0</v>
      </c>
      <c r="B76" s="235" t="str">
        <f>LEFT('80-120-40'!$L$2,3)</f>
        <v/>
      </c>
      <c r="C76" s="155"/>
      <c r="D76" s="154"/>
      <c r="E76" s="156"/>
      <c r="F76" s="157"/>
      <c r="G76" s="154"/>
      <c r="H76" s="251">
        <f t="shared" si="5"/>
        <v>0</v>
      </c>
      <c r="I76" s="158"/>
      <c r="J76" s="159"/>
      <c r="K76" s="160"/>
      <c r="L76" s="161"/>
      <c r="M76" s="252">
        <f t="shared" si="6"/>
        <v>0</v>
      </c>
      <c r="N76" s="252">
        <f t="shared" si="7"/>
        <v>0</v>
      </c>
      <c r="O76" s="253">
        <f>IF('910B5'!$C$8="N",ROUND((H76+I76)*M76*$O$3,3),ROUND((H76+J76)*M76*$O$3,3))</f>
        <v>0</v>
      </c>
      <c r="P76" s="253">
        <f>IF('910B5'!$C$8="N",ROUND((H76+I76)*N76*$P$3,3),ROUND((H76+J76)*N76*$P$3,3))</f>
        <v>0</v>
      </c>
      <c r="Q76" s="254">
        <f t="shared" si="4"/>
        <v>0</v>
      </c>
    </row>
    <row r="77" spans="1:17">
      <c r="A77" s="234">
        <f>'80-120-40'!$B$2</f>
        <v>0</v>
      </c>
      <c r="B77" s="235" t="str">
        <f>LEFT('80-120-40'!$L$2,3)</f>
        <v/>
      </c>
      <c r="C77" s="155"/>
      <c r="D77" s="154"/>
      <c r="E77" s="156"/>
      <c r="F77" s="157"/>
      <c r="G77" s="154"/>
      <c r="H77" s="251">
        <f t="shared" si="5"/>
        <v>0</v>
      </c>
      <c r="I77" s="158"/>
      <c r="J77" s="159"/>
      <c r="K77" s="160"/>
      <c r="L77" s="161"/>
      <c r="M77" s="252">
        <f t="shared" si="6"/>
        <v>0</v>
      </c>
      <c r="N77" s="252">
        <f t="shared" si="7"/>
        <v>0</v>
      </c>
      <c r="O77" s="253">
        <f>IF('910B5'!$C$8="N",ROUND((H77+I77)*M77*$O$3,3),ROUND((H77+J77)*M77*$O$3,3))</f>
        <v>0</v>
      </c>
      <c r="P77" s="253">
        <f>IF('910B5'!$C$8="N",ROUND((H77+I77)*N77*$P$3,3),ROUND((H77+J77)*N77*$P$3,3))</f>
        <v>0</v>
      </c>
      <c r="Q77" s="254">
        <f t="shared" si="4"/>
        <v>0</v>
      </c>
    </row>
    <row r="78" spans="1:17">
      <c r="A78" s="234">
        <f>'80-120-40'!$B$2</f>
        <v>0</v>
      </c>
      <c r="B78" s="235" t="str">
        <f>LEFT('80-120-40'!$L$2,3)</f>
        <v/>
      </c>
      <c r="C78" s="155"/>
      <c r="D78" s="154"/>
      <c r="E78" s="156"/>
      <c r="F78" s="157"/>
      <c r="G78" s="154"/>
      <c r="H78" s="251">
        <f t="shared" si="5"/>
        <v>0</v>
      </c>
      <c r="I78" s="158"/>
      <c r="J78" s="159"/>
      <c r="K78" s="160"/>
      <c r="L78" s="161"/>
      <c r="M78" s="252">
        <f t="shared" si="6"/>
        <v>0</v>
      </c>
      <c r="N78" s="252">
        <f t="shared" si="7"/>
        <v>0</v>
      </c>
      <c r="O78" s="253">
        <f>IF('910B5'!$C$8="N",ROUND((H78+I78)*M78*$O$3,3),ROUND((H78+J78)*M78*$O$3,3))</f>
        <v>0</v>
      </c>
      <c r="P78" s="253">
        <f>IF('910B5'!$C$8="N",ROUND((H78+I78)*N78*$P$3,3),ROUND((H78+J78)*N78*$P$3,3))</f>
        <v>0</v>
      </c>
      <c r="Q78" s="254">
        <f t="shared" si="4"/>
        <v>0</v>
      </c>
    </row>
    <row r="79" spans="1:17">
      <c r="A79" s="234">
        <f>'80-120-40'!$B$2</f>
        <v>0</v>
      </c>
      <c r="B79" s="235" t="str">
        <f>LEFT('80-120-40'!$L$2,3)</f>
        <v/>
      </c>
      <c r="C79" s="155"/>
      <c r="D79" s="154"/>
      <c r="E79" s="156"/>
      <c r="F79" s="157"/>
      <c r="G79" s="154"/>
      <c r="H79" s="251">
        <f t="shared" si="5"/>
        <v>0</v>
      </c>
      <c r="I79" s="158"/>
      <c r="J79" s="159"/>
      <c r="K79" s="160"/>
      <c r="L79" s="161"/>
      <c r="M79" s="252">
        <f t="shared" si="6"/>
        <v>0</v>
      </c>
      <c r="N79" s="252">
        <f t="shared" si="7"/>
        <v>0</v>
      </c>
      <c r="O79" s="253">
        <f>IF('910B5'!$C$8="N",ROUND((H79+I79)*M79*$O$3,3),ROUND((H79+J79)*M79*$O$3,3))</f>
        <v>0</v>
      </c>
      <c r="P79" s="253">
        <f>IF('910B5'!$C$8="N",ROUND((H79+I79)*N79*$P$3,3),ROUND((H79+J79)*N79*$P$3,3))</f>
        <v>0</v>
      </c>
      <c r="Q79" s="254">
        <f t="shared" si="4"/>
        <v>0</v>
      </c>
    </row>
    <row r="80" spans="1:17">
      <c r="A80" s="234">
        <f>'80-120-40'!$B$2</f>
        <v>0</v>
      </c>
      <c r="B80" s="235" t="str">
        <f>LEFT('80-120-40'!$L$2,3)</f>
        <v/>
      </c>
      <c r="C80" s="155"/>
      <c r="D80" s="154"/>
      <c r="E80" s="156"/>
      <c r="F80" s="157"/>
      <c r="G80" s="154"/>
      <c r="H80" s="251">
        <f t="shared" si="5"/>
        <v>0</v>
      </c>
      <c r="I80" s="158"/>
      <c r="J80" s="159"/>
      <c r="K80" s="160"/>
      <c r="L80" s="161"/>
      <c r="M80" s="252">
        <f t="shared" si="6"/>
        <v>0</v>
      </c>
      <c r="N80" s="252">
        <f t="shared" si="7"/>
        <v>0</v>
      </c>
      <c r="O80" s="253">
        <f>IF('910B5'!$C$8="N",ROUND((H80+I80)*M80*$O$3,3),ROUND((H80+J80)*M80*$O$3,3))</f>
        <v>0</v>
      </c>
      <c r="P80" s="253">
        <f>IF('910B5'!$C$8="N",ROUND((H80+I80)*N80*$P$3,3),ROUND((H80+J80)*N80*$P$3,3))</f>
        <v>0</v>
      </c>
      <c r="Q80" s="254">
        <f t="shared" si="4"/>
        <v>0</v>
      </c>
    </row>
    <row r="81" spans="1:17">
      <c r="A81" s="234">
        <f>'80-120-40'!$B$2</f>
        <v>0</v>
      </c>
      <c r="B81" s="235" t="str">
        <f>LEFT('80-120-40'!$L$2,3)</f>
        <v/>
      </c>
      <c r="C81" s="155"/>
      <c r="D81" s="154"/>
      <c r="E81" s="156"/>
      <c r="F81" s="157"/>
      <c r="G81" s="154"/>
      <c r="H81" s="251">
        <f t="shared" si="5"/>
        <v>0</v>
      </c>
      <c r="I81" s="158"/>
      <c r="J81" s="159"/>
      <c r="K81" s="160"/>
      <c r="L81" s="161"/>
      <c r="M81" s="252">
        <f t="shared" si="6"/>
        <v>0</v>
      </c>
      <c r="N81" s="252">
        <f t="shared" si="7"/>
        <v>0</v>
      </c>
      <c r="O81" s="253">
        <f>IF('910B5'!$C$8="N",ROUND((H81+I81)*M81*$O$3,3),ROUND((H81+J81)*M81*$O$3,3))</f>
        <v>0</v>
      </c>
      <c r="P81" s="253">
        <f>IF('910B5'!$C$8="N",ROUND((H81+I81)*N81*$P$3,3),ROUND((H81+J81)*N81*$P$3,3))</f>
        <v>0</v>
      </c>
      <c r="Q81" s="254">
        <f t="shared" si="4"/>
        <v>0</v>
      </c>
    </row>
    <row r="82" spans="1:17">
      <c r="A82" s="234">
        <f>'80-120-40'!$B$2</f>
        <v>0</v>
      </c>
      <c r="B82" s="235" t="str">
        <f>LEFT('80-120-40'!$L$2,3)</f>
        <v/>
      </c>
      <c r="C82" s="155"/>
      <c r="D82" s="154"/>
      <c r="E82" s="156"/>
      <c r="F82" s="157"/>
      <c r="G82" s="154"/>
      <c r="H82" s="251">
        <f t="shared" si="5"/>
        <v>0</v>
      </c>
      <c r="I82" s="158"/>
      <c r="J82" s="159"/>
      <c r="K82" s="160"/>
      <c r="L82" s="161"/>
      <c r="M82" s="252">
        <f t="shared" si="6"/>
        <v>0</v>
      </c>
      <c r="N82" s="252">
        <f t="shared" si="7"/>
        <v>0</v>
      </c>
      <c r="O82" s="253">
        <f>IF('910B5'!$C$8="N",ROUND((H82+I82)*M82*$O$3,3),ROUND((H82+J82)*M82*$O$3,3))</f>
        <v>0</v>
      </c>
      <c r="P82" s="253">
        <f>IF('910B5'!$C$8="N",ROUND((H82+I82)*N82*$P$3,3),ROUND((H82+J82)*N82*$P$3,3))</f>
        <v>0</v>
      </c>
      <c r="Q82" s="254">
        <f t="shared" si="4"/>
        <v>0</v>
      </c>
    </row>
    <row r="83" spans="1:17">
      <c r="A83" s="234">
        <f>'80-120-40'!$B$2</f>
        <v>0</v>
      </c>
      <c r="B83" s="235" t="str">
        <f>LEFT('80-120-40'!$L$2,3)</f>
        <v/>
      </c>
      <c r="C83" s="155"/>
      <c r="D83" s="154"/>
      <c r="E83" s="156"/>
      <c r="F83" s="157"/>
      <c r="G83" s="154"/>
      <c r="H83" s="251">
        <f t="shared" si="5"/>
        <v>0</v>
      </c>
      <c r="I83" s="158"/>
      <c r="J83" s="159"/>
      <c r="K83" s="160"/>
      <c r="L83" s="161"/>
      <c r="M83" s="252">
        <f t="shared" si="6"/>
        <v>0</v>
      </c>
      <c r="N83" s="252">
        <f t="shared" si="7"/>
        <v>0</v>
      </c>
      <c r="O83" s="253">
        <f>IF('910B5'!$C$8="N",ROUND((H83+I83)*M83*$O$3,3),ROUND((H83+J83)*M83*$O$3,3))</f>
        <v>0</v>
      </c>
      <c r="P83" s="253">
        <f>IF('910B5'!$C$8="N",ROUND((H83+I83)*N83*$P$3,3),ROUND((H83+J83)*N83*$P$3,3))</f>
        <v>0</v>
      </c>
      <c r="Q83" s="254">
        <f t="shared" si="4"/>
        <v>0</v>
      </c>
    </row>
    <row r="84" spans="1:17">
      <c r="A84" s="234">
        <f>'80-120-40'!$B$2</f>
        <v>0</v>
      </c>
      <c r="B84" s="235" t="str">
        <f>LEFT('80-120-40'!$L$2,3)</f>
        <v/>
      </c>
      <c r="C84" s="155"/>
      <c r="D84" s="154"/>
      <c r="E84" s="156"/>
      <c r="F84" s="157"/>
      <c r="G84" s="154"/>
      <c r="H84" s="251">
        <f t="shared" si="5"/>
        <v>0</v>
      </c>
      <c r="I84" s="158"/>
      <c r="J84" s="159"/>
      <c r="K84" s="160"/>
      <c r="L84" s="161"/>
      <c r="M84" s="252">
        <f t="shared" si="6"/>
        <v>0</v>
      </c>
      <c r="N84" s="252">
        <f t="shared" si="7"/>
        <v>0</v>
      </c>
      <c r="O84" s="253">
        <f>IF('910B5'!$C$8="N",ROUND((H84+I84)*M84*$O$3,3),ROUND((H84+J84)*M84*$O$3,3))</f>
        <v>0</v>
      </c>
      <c r="P84" s="253">
        <f>IF('910B5'!$C$8="N",ROUND((H84+I84)*N84*$P$3,3),ROUND((H84+J84)*N84*$P$3,3))</f>
        <v>0</v>
      </c>
      <c r="Q84" s="254">
        <f t="shared" si="4"/>
        <v>0</v>
      </c>
    </row>
    <row r="85" spans="1:17">
      <c r="A85" s="234">
        <f>'80-120-40'!$B$2</f>
        <v>0</v>
      </c>
      <c r="B85" s="235" t="str">
        <f>LEFT('80-120-40'!$L$2,3)</f>
        <v/>
      </c>
      <c r="C85" s="155"/>
      <c r="D85" s="154"/>
      <c r="E85" s="156"/>
      <c r="F85" s="157"/>
      <c r="G85" s="154"/>
      <c r="H85" s="251">
        <f t="shared" si="5"/>
        <v>0</v>
      </c>
      <c r="I85" s="158"/>
      <c r="J85" s="159"/>
      <c r="K85" s="160"/>
      <c r="L85" s="161"/>
      <c r="M85" s="252">
        <f t="shared" si="6"/>
        <v>0</v>
      </c>
      <c r="N85" s="252">
        <f t="shared" si="7"/>
        <v>0</v>
      </c>
      <c r="O85" s="253">
        <f>IF('910B5'!$C$8="N",ROUND((H85+I85)*M85*$O$3,3),ROUND((H85+J85)*M85*$O$3,3))</f>
        <v>0</v>
      </c>
      <c r="P85" s="253">
        <f>IF('910B5'!$C$8="N",ROUND((H85+I85)*N85*$P$3,3),ROUND((H85+J85)*N85*$P$3,3))</f>
        <v>0</v>
      </c>
      <c r="Q85" s="254">
        <f t="shared" si="4"/>
        <v>0</v>
      </c>
    </row>
    <row r="86" spans="1:17">
      <c r="A86" s="234">
        <f>'80-120-40'!$B$2</f>
        <v>0</v>
      </c>
      <c r="B86" s="235" t="str">
        <f>LEFT('80-120-40'!$L$2,3)</f>
        <v/>
      </c>
      <c r="C86" s="155"/>
      <c r="D86" s="154"/>
      <c r="E86" s="156"/>
      <c r="F86" s="157"/>
      <c r="G86" s="154"/>
      <c r="H86" s="251">
        <f t="shared" si="5"/>
        <v>0</v>
      </c>
      <c r="I86" s="158"/>
      <c r="J86" s="159"/>
      <c r="K86" s="160"/>
      <c r="L86" s="161"/>
      <c r="M86" s="252">
        <f t="shared" si="6"/>
        <v>0</v>
      </c>
      <c r="N86" s="252">
        <f t="shared" si="7"/>
        <v>0</v>
      </c>
      <c r="O86" s="253">
        <f>IF('910B5'!$C$8="N",ROUND((H86+I86)*M86*$O$3,3),ROUND((H86+J86)*M86*$O$3,3))</f>
        <v>0</v>
      </c>
      <c r="P86" s="253">
        <f>IF('910B5'!$C$8="N",ROUND((H86+I86)*N86*$P$3,3),ROUND((H86+J86)*N86*$P$3,3))</f>
        <v>0</v>
      </c>
      <c r="Q86" s="254">
        <f t="shared" si="4"/>
        <v>0</v>
      </c>
    </row>
    <row r="87" spans="1:17">
      <c r="A87" s="234">
        <f>'80-120-40'!$B$2</f>
        <v>0</v>
      </c>
      <c r="B87" s="235" t="str">
        <f>LEFT('80-120-40'!$L$2,3)</f>
        <v/>
      </c>
      <c r="C87" s="155"/>
      <c r="D87" s="154"/>
      <c r="E87" s="156"/>
      <c r="F87" s="157"/>
      <c r="G87" s="154"/>
      <c r="H87" s="251">
        <f t="shared" si="5"/>
        <v>0</v>
      </c>
      <c r="I87" s="158"/>
      <c r="J87" s="159"/>
      <c r="K87" s="160"/>
      <c r="L87" s="161"/>
      <c r="M87" s="252">
        <f t="shared" si="6"/>
        <v>0</v>
      </c>
      <c r="N87" s="252">
        <f t="shared" si="7"/>
        <v>0</v>
      </c>
      <c r="O87" s="253">
        <f>IF('910B5'!$C$8="N",ROUND((H87+I87)*M87*$O$3,3),ROUND((H87+J87)*M87*$O$3,3))</f>
        <v>0</v>
      </c>
      <c r="P87" s="253">
        <f>IF('910B5'!$C$8="N",ROUND((H87+I87)*N87*$P$3,3),ROUND((H87+J87)*N87*$P$3,3))</f>
        <v>0</v>
      </c>
      <c r="Q87" s="254">
        <f t="shared" si="4"/>
        <v>0</v>
      </c>
    </row>
    <row r="88" spans="1:17">
      <c r="A88" s="234">
        <f>'80-120-40'!$B$2</f>
        <v>0</v>
      </c>
      <c r="B88" s="235" t="str">
        <f>LEFT('80-120-40'!$L$2,3)</f>
        <v/>
      </c>
      <c r="C88" s="155"/>
      <c r="D88" s="154"/>
      <c r="E88" s="156"/>
      <c r="F88" s="157"/>
      <c r="G88" s="154"/>
      <c r="H88" s="251">
        <f t="shared" si="5"/>
        <v>0</v>
      </c>
      <c r="I88" s="158"/>
      <c r="J88" s="159"/>
      <c r="K88" s="160"/>
      <c r="L88" s="161"/>
      <c r="M88" s="252">
        <f t="shared" si="6"/>
        <v>0</v>
      </c>
      <c r="N88" s="252">
        <f t="shared" si="7"/>
        <v>0</v>
      </c>
      <c r="O88" s="253">
        <f>IF('910B5'!$C$8="N",ROUND((H88+I88)*M88*$O$3,3),ROUND((H88+J88)*M88*$O$3,3))</f>
        <v>0</v>
      </c>
      <c r="P88" s="253">
        <f>IF('910B5'!$C$8="N",ROUND((H88+I88)*N88*$P$3,3),ROUND((H88+J88)*N88*$P$3,3))</f>
        <v>0</v>
      </c>
      <c r="Q88" s="254">
        <f t="shared" si="4"/>
        <v>0</v>
      </c>
    </row>
    <row r="89" spans="1:17">
      <c r="A89" s="234">
        <f>'80-120-40'!$B$2</f>
        <v>0</v>
      </c>
      <c r="B89" s="235" t="str">
        <f>LEFT('80-120-40'!$L$2,3)</f>
        <v/>
      </c>
      <c r="C89" s="155"/>
      <c r="D89" s="154"/>
      <c r="E89" s="156"/>
      <c r="F89" s="157"/>
      <c r="G89" s="154"/>
      <c r="H89" s="251">
        <f t="shared" si="5"/>
        <v>0</v>
      </c>
      <c r="I89" s="158"/>
      <c r="J89" s="159"/>
      <c r="K89" s="160"/>
      <c r="L89" s="161"/>
      <c r="M89" s="252">
        <f t="shared" si="6"/>
        <v>0</v>
      </c>
      <c r="N89" s="252">
        <f t="shared" si="7"/>
        <v>0</v>
      </c>
      <c r="O89" s="253">
        <f>IF('910B5'!$C$8="N",ROUND((H89+I89)*M89*$O$3,3),ROUND((H89+J89)*M89*$O$3,3))</f>
        <v>0</v>
      </c>
      <c r="P89" s="253">
        <f>IF('910B5'!$C$8="N",ROUND((H89+I89)*N89*$P$3,3),ROUND((H89+J89)*N89*$P$3,3))</f>
        <v>0</v>
      </c>
      <c r="Q89" s="254">
        <f t="shared" si="4"/>
        <v>0</v>
      </c>
    </row>
    <row r="90" spans="1:17">
      <c r="A90" s="234">
        <f>'80-120-40'!$B$2</f>
        <v>0</v>
      </c>
      <c r="B90" s="235" t="str">
        <f>LEFT('80-120-40'!$L$2,3)</f>
        <v/>
      </c>
      <c r="C90" s="155"/>
      <c r="D90" s="154"/>
      <c r="E90" s="156"/>
      <c r="F90" s="157"/>
      <c r="G90" s="154"/>
      <c r="H90" s="251">
        <f t="shared" si="5"/>
        <v>0</v>
      </c>
      <c r="I90" s="158"/>
      <c r="J90" s="159"/>
      <c r="K90" s="160"/>
      <c r="L90" s="161"/>
      <c r="M90" s="252">
        <f t="shared" si="6"/>
        <v>0</v>
      </c>
      <c r="N90" s="252">
        <f t="shared" si="7"/>
        <v>0</v>
      </c>
      <c r="O90" s="253">
        <f>IF('910B5'!$C$8="N",ROUND((H90+I90)*M90*$O$3,3),ROUND((H90+J90)*M90*$O$3,3))</f>
        <v>0</v>
      </c>
      <c r="P90" s="253">
        <f>IF('910B5'!$C$8="N",ROUND((H90+I90)*N90*$P$3,3),ROUND((H90+J90)*N90*$P$3,3))</f>
        <v>0</v>
      </c>
      <c r="Q90" s="254">
        <f t="shared" si="4"/>
        <v>0</v>
      </c>
    </row>
    <row r="91" spans="1:17">
      <c r="A91" s="234">
        <f>'80-120-40'!$B$2</f>
        <v>0</v>
      </c>
      <c r="B91" s="235" t="str">
        <f>LEFT('80-120-40'!$L$2,3)</f>
        <v/>
      </c>
      <c r="C91" s="155"/>
      <c r="D91" s="154"/>
      <c r="E91" s="156"/>
      <c r="F91" s="157"/>
      <c r="G91" s="154"/>
      <c r="H91" s="251">
        <f t="shared" si="5"/>
        <v>0</v>
      </c>
      <c r="I91" s="158"/>
      <c r="J91" s="159"/>
      <c r="K91" s="160"/>
      <c r="L91" s="161"/>
      <c r="M91" s="252">
        <f t="shared" si="6"/>
        <v>0</v>
      </c>
      <c r="N91" s="252">
        <f t="shared" si="7"/>
        <v>0</v>
      </c>
      <c r="O91" s="253">
        <f>IF('910B5'!$C$8="N",ROUND((H91+I91)*M91*$O$3,3),ROUND((H91+J91)*M91*$O$3,3))</f>
        <v>0</v>
      </c>
      <c r="P91" s="253">
        <f>IF('910B5'!$C$8="N",ROUND((H91+I91)*N91*$P$3,3),ROUND((H91+J91)*N91*$P$3,3))</f>
        <v>0</v>
      </c>
      <c r="Q91" s="254">
        <f t="shared" si="4"/>
        <v>0</v>
      </c>
    </row>
    <row r="92" spans="1:17">
      <c r="A92" s="234">
        <f>'80-120-40'!$B$2</f>
        <v>0</v>
      </c>
      <c r="B92" s="235" t="str">
        <f>LEFT('80-120-40'!$L$2,3)</f>
        <v/>
      </c>
      <c r="C92" s="155"/>
      <c r="D92" s="154"/>
      <c r="E92" s="156"/>
      <c r="F92" s="157"/>
      <c r="G92" s="154"/>
      <c r="H92" s="251">
        <f t="shared" si="5"/>
        <v>0</v>
      </c>
      <c r="I92" s="158"/>
      <c r="J92" s="159"/>
      <c r="K92" s="160"/>
      <c r="L92" s="161"/>
      <c r="M92" s="252">
        <f t="shared" si="6"/>
        <v>0</v>
      </c>
      <c r="N92" s="252">
        <f t="shared" si="7"/>
        <v>0</v>
      </c>
      <c r="O92" s="253">
        <f>IF('910B5'!$C$8="N",ROUND((H92+I92)*M92*$O$3,3),ROUND((H92+J92)*M92*$O$3,3))</f>
        <v>0</v>
      </c>
      <c r="P92" s="253">
        <f>IF('910B5'!$C$8="N",ROUND((H92+I92)*N92*$P$3,3),ROUND((H92+J92)*N92*$P$3,3))</f>
        <v>0</v>
      </c>
      <c r="Q92" s="254">
        <f t="shared" si="4"/>
        <v>0</v>
      </c>
    </row>
    <row r="93" spans="1:17">
      <c r="A93" s="234">
        <f>'80-120-40'!$B$2</f>
        <v>0</v>
      </c>
      <c r="B93" s="235" t="str">
        <f>LEFT('80-120-40'!$L$2,3)</f>
        <v/>
      </c>
      <c r="C93" s="155"/>
      <c r="D93" s="154"/>
      <c r="E93" s="156"/>
      <c r="F93" s="157"/>
      <c r="G93" s="154"/>
      <c r="H93" s="251">
        <f t="shared" si="5"/>
        <v>0</v>
      </c>
      <c r="I93" s="158"/>
      <c r="J93" s="159"/>
      <c r="K93" s="160"/>
      <c r="L93" s="161"/>
      <c r="M93" s="252">
        <f t="shared" si="6"/>
        <v>0</v>
      </c>
      <c r="N93" s="252">
        <f t="shared" si="7"/>
        <v>0</v>
      </c>
      <c r="O93" s="253">
        <f>IF('910B5'!$C$8="N",ROUND((H93+I93)*M93*$O$3,3),ROUND((H93+J93)*M93*$O$3,3))</f>
        <v>0</v>
      </c>
      <c r="P93" s="253">
        <f>IF('910B5'!$C$8="N",ROUND((H93+I93)*N93*$P$3,3),ROUND((H93+J93)*N93*$P$3,3))</f>
        <v>0</v>
      </c>
      <c r="Q93" s="254">
        <f t="shared" si="4"/>
        <v>0</v>
      </c>
    </row>
    <row r="94" spans="1:17">
      <c r="A94" s="234">
        <f>'80-120-40'!$B$2</f>
        <v>0</v>
      </c>
      <c r="B94" s="235" t="str">
        <f>LEFT('80-120-40'!$L$2,3)</f>
        <v/>
      </c>
      <c r="C94" s="155"/>
      <c r="D94" s="154"/>
      <c r="E94" s="156"/>
      <c r="F94" s="157"/>
      <c r="G94" s="154"/>
      <c r="H94" s="251">
        <f t="shared" si="5"/>
        <v>0</v>
      </c>
      <c r="I94" s="158"/>
      <c r="J94" s="159"/>
      <c r="K94" s="160"/>
      <c r="L94" s="161"/>
      <c r="M94" s="252">
        <f t="shared" si="6"/>
        <v>0</v>
      </c>
      <c r="N94" s="252">
        <f t="shared" si="7"/>
        <v>0</v>
      </c>
      <c r="O94" s="253">
        <f>IF('910B5'!$C$8="N",ROUND((H94+I94)*M94*$O$3,3),ROUND((H94+J94)*M94*$O$3,3))</f>
        <v>0</v>
      </c>
      <c r="P94" s="253">
        <f>IF('910B5'!$C$8="N",ROUND((H94+I94)*N94*$P$3,3),ROUND((H94+J94)*N94*$P$3,3))</f>
        <v>0</v>
      </c>
      <c r="Q94" s="254">
        <f t="shared" si="4"/>
        <v>0</v>
      </c>
    </row>
    <row r="95" spans="1:17">
      <c r="A95" s="234">
        <f>'80-120-40'!$B$2</f>
        <v>0</v>
      </c>
      <c r="B95" s="235" t="str">
        <f>LEFT('80-120-40'!$L$2,3)</f>
        <v/>
      </c>
      <c r="C95" s="155"/>
      <c r="D95" s="154"/>
      <c r="E95" s="156"/>
      <c r="F95" s="157"/>
      <c r="G95" s="154"/>
      <c r="H95" s="251">
        <f t="shared" si="5"/>
        <v>0</v>
      </c>
      <c r="I95" s="158"/>
      <c r="J95" s="159"/>
      <c r="K95" s="160"/>
      <c r="L95" s="161"/>
      <c r="M95" s="252">
        <f t="shared" si="6"/>
        <v>0</v>
      </c>
      <c r="N95" s="252">
        <f t="shared" si="7"/>
        <v>0</v>
      </c>
      <c r="O95" s="253">
        <f>IF('910B5'!$C$8="N",ROUND((H95+I95)*M95*$O$3,3),ROUND((H95+J95)*M95*$O$3,3))</f>
        <v>0</v>
      </c>
      <c r="P95" s="253">
        <f>IF('910B5'!$C$8="N",ROUND((H95+I95)*N95*$P$3,3),ROUND((H95+J95)*N95*$P$3,3))</f>
        <v>0</v>
      </c>
      <c r="Q95" s="254">
        <f t="shared" si="4"/>
        <v>0</v>
      </c>
    </row>
    <row r="96" spans="1:17">
      <c r="A96" s="234">
        <f>'80-120-40'!$B$2</f>
        <v>0</v>
      </c>
      <c r="B96" s="235" t="str">
        <f>LEFT('80-120-40'!$L$2,3)</f>
        <v/>
      </c>
      <c r="C96" s="155"/>
      <c r="D96" s="154"/>
      <c r="E96" s="156"/>
      <c r="F96" s="157"/>
      <c r="G96" s="154"/>
      <c r="H96" s="251">
        <f t="shared" si="5"/>
        <v>0</v>
      </c>
      <c r="I96" s="158"/>
      <c r="J96" s="159"/>
      <c r="K96" s="160"/>
      <c r="L96" s="161"/>
      <c r="M96" s="252">
        <f t="shared" si="6"/>
        <v>0</v>
      </c>
      <c r="N96" s="252">
        <f t="shared" si="7"/>
        <v>0</v>
      </c>
      <c r="O96" s="253">
        <f>IF('910B5'!$C$8="N",ROUND((H96+I96)*M96*$O$3,3),ROUND((H96+J96)*M96*$O$3,3))</f>
        <v>0</v>
      </c>
      <c r="P96" s="253">
        <f>IF('910B5'!$C$8="N",ROUND((H96+I96)*N96*$P$3,3),ROUND((H96+J96)*N96*$P$3,3))</f>
        <v>0</v>
      </c>
      <c r="Q96" s="254">
        <f t="shared" si="4"/>
        <v>0</v>
      </c>
    </row>
    <row r="97" spans="1:17">
      <c r="A97" s="234">
        <f>'80-120-40'!$B$2</f>
        <v>0</v>
      </c>
      <c r="B97" s="235" t="str">
        <f>LEFT('80-120-40'!$L$2,3)</f>
        <v/>
      </c>
      <c r="C97" s="155"/>
      <c r="D97" s="154"/>
      <c r="E97" s="156"/>
      <c r="F97" s="157"/>
      <c r="G97" s="154"/>
      <c r="H97" s="251">
        <f t="shared" si="5"/>
        <v>0</v>
      </c>
      <c r="I97" s="158"/>
      <c r="J97" s="159"/>
      <c r="K97" s="160"/>
      <c r="L97" s="161"/>
      <c r="M97" s="252">
        <f t="shared" si="6"/>
        <v>0</v>
      </c>
      <c r="N97" s="252">
        <f t="shared" si="7"/>
        <v>0</v>
      </c>
      <c r="O97" s="253">
        <f>IF('910B5'!$C$8="N",ROUND((H97+I97)*M97*$O$3,3),ROUND((H97+J97)*M97*$O$3,3))</f>
        <v>0</v>
      </c>
      <c r="P97" s="253">
        <f>IF('910B5'!$C$8="N",ROUND((H97+I97)*N97*$P$3,3),ROUND((H97+J97)*N97*$P$3,3))</f>
        <v>0</v>
      </c>
      <c r="Q97" s="254">
        <f t="shared" si="4"/>
        <v>0</v>
      </c>
    </row>
    <row r="98" spans="1:17">
      <c r="A98" s="234">
        <f>'80-120-40'!$B$2</f>
        <v>0</v>
      </c>
      <c r="B98" s="235" t="str">
        <f>LEFT('80-120-40'!$L$2,3)</f>
        <v/>
      </c>
      <c r="C98" s="155"/>
      <c r="D98" s="154"/>
      <c r="E98" s="156"/>
      <c r="F98" s="157"/>
      <c r="G98" s="154"/>
      <c r="H98" s="251">
        <f t="shared" si="5"/>
        <v>0</v>
      </c>
      <c r="I98" s="158"/>
      <c r="J98" s="159"/>
      <c r="K98" s="160"/>
      <c r="L98" s="161"/>
      <c r="M98" s="252">
        <f t="shared" si="6"/>
        <v>0</v>
      </c>
      <c r="N98" s="252">
        <f t="shared" si="7"/>
        <v>0</v>
      </c>
      <c r="O98" s="253">
        <f>IF('910B5'!$C$8="N",ROUND((H98+I98)*M98*$O$3,3),ROUND((H98+J98)*M98*$O$3,3))</f>
        <v>0</v>
      </c>
      <c r="P98" s="253">
        <f>IF('910B5'!$C$8="N",ROUND((H98+I98)*N98*$P$3,3),ROUND((H98+J98)*N98*$P$3,3))</f>
        <v>0</v>
      </c>
      <c r="Q98" s="254">
        <f t="shared" si="4"/>
        <v>0</v>
      </c>
    </row>
    <row r="99" spans="1:17">
      <c r="A99" s="234">
        <f>'80-120-40'!$B$2</f>
        <v>0</v>
      </c>
      <c r="B99" s="235" t="str">
        <f>LEFT('80-120-40'!$L$2,3)</f>
        <v/>
      </c>
      <c r="C99" s="155"/>
      <c r="D99" s="154"/>
      <c r="E99" s="156"/>
      <c r="F99" s="157"/>
      <c r="G99" s="154"/>
      <c r="H99" s="251">
        <f t="shared" si="5"/>
        <v>0</v>
      </c>
      <c r="I99" s="158"/>
      <c r="J99" s="159"/>
      <c r="K99" s="160"/>
      <c r="L99" s="161"/>
      <c r="M99" s="252">
        <f t="shared" si="6"/>
        <v>0</v>
      </c>
      <c r="N99" s="252">
        <f t="shared" si="7"/>
        <v>0</v>
      </c>
      <c r="O99" s="253">
        <f>IF('910B5'!$C$8="N",ROUND((H99+I99)*M99*$O$3,3),ROUND((H99+J99)*M99*$O$3,3))</f>
        <v>0</v>
      </c>
      <c r="P99" s="253">
        <f>IF('910B5'!$C$8="N",ROUND((H99+I99)*N99*$P$3,3),ROUND((H99+J99)*N99*$P$3,3))</f>
        <v>0</v>
      </c>
      <c r="Q99" s="254">
        <f t="shared" si="4"/>
        <v>0</v>
      </c>
    </row>
    <row r="100" spans="1:17">
      <c r="A100" s="234">
        <f>'80-120-40'!$B$2</f>
        <v>0</v>
      </c>
      <c r="B100" s="235" t="str">
        <f>LEFT('80-120-40'!$L$2,3)</f>
        <v/>
      </c>
      <c r="C100" s="155"/>
      <c r="D100" s="154"/>
      <c r="E100" s="156"/>
      <c r="F100" s="157"/>
      <c r="G100" s="154"/>
      <c r="H100" s="251">
        <f t="shared" si="5"/>
        <v>0</v>
      </c>
      <c r="I100" s="158"/>
      <c r="J100" s="159"/>
      <c r="K100" s="160"/>
      <c r="L100" s="161"/>
      <c r="M100" s="252">
        <f t="shared" si="6"/>
        <v>0</v>
      </c>
      <c r="N100" s="252">
        <f t="shared" si="7"/>
        <v>0</v>
      </c>
      <c r="O100" s="253">
        <f>IF('910B5'!$C$8="N",ROUND((H100+I100)*M100*$O$3,3),ROUND((H100+J100)*M100*$O$3,3))</f>
        <v>0</v>
      </c>
      <c r="P100" s="253">
        <f>IF('910B5'!$C$8="N",ROUND((H100+I100)*N100*$P$3,3),ROUND((H100+J100)*N100*$P$3,3))</f>
        <v>0</v>
      </c>
      <c r="Q100" s="254">
        <f t="shared" si="4"/>
        <v>0</v>
      </c>
    </row>
    <row r="101" spans="1:17">
      <c r="A101" s="234">
        <f>'80-120-40'!$B$2</f>
        <v>0</v>
      </c>
      <c r="B101" s="235" t="str">
        <f>LEFT('80-120-40'!$L$2,3)</f>
        <v/>
      </c>
      <c r="C101" s="155"/>
      <c r="D101" s="154"/>
      <c r="E101" s="156"/>
      <c r="F101" s="157"/>
      <c r="G101" s="154"/>
      <c r="H101" s="251">
        <f t="shared" si="5"/>
        <v>0</v>
      </c>
      <c r="I101" s="158"/>
      <c r="J101" s="159"/>
      <c r="K101" s="160"/>
      <c r="L101" s="161"/>
      <c r="M101" s="252">
        <f t="shared" si="6"/>
        <v>0</v>
      </c>
      <c r="N101" s="252">
        <f t="shared" si="7"/>
        <v>0</v>
      </c>
      <c r="O101" s="253">
        <f>IF('910B5'!$C$8="N",ROUND((H101+I101)*M101*$O$3,3),ROUND((H101+J101)*M101*$O$3,3))</f>
        <v>0</v>
      </c>
      <c r="P101" s="253">
        <f>IF('910B5'!$C$8="N",ROUND((H101+I101)*N101*$P$3,3),ROUND((H101+J101)*N101*$P$3,3))</f>
        <v>0</v>
      </c>
      <c r="Q101" s="254">
        <f t="shared" si="4"/>
        <v>0</v>
      </c>
    </row>
    <row r="102" spans="1:17">
      <c r="A102" s="234">
        <f>'80-120-40'!$B$2</f>
        <v>0</v>
      </c>
      <c r="B102" s="235" t="str">
        <f>LEFT('80-120-40'!$L$2,3)</f>
        <v/>
      </c>
      <c r="C102" s="155"/>
      <c r="D102" s="154"/>
      <c r="E102" s="156"/>
      <c r="F102" s="157"/>
      <c r="G102" s="154"/>
      <c r="H102" s="251">
        <f t="shared" si="5"/>
        <v>0</v>
      </c>
      <c r="I102" s="158"/>
      <c r="J102" s="159"/>
      <c r="K102" s="160"/>
      <c r="L102" s="161"/>
      <c r="M102" s="252">
        <f t="shared" si="6"/>
        <v>0</v>
      </c>
      <c r="N102" s="252">
        <f t="shared" si="7"/>
        <v>0</v>
      </c>
      <c r="O102" s="253">
        <f>IF('910B5'!$C$8="N",ROUND((H102+I102)*M102*$O$3,3),ROUND((H102+J102)*M102*$O$3,3))</f>
        <v>0</v>
      </c>
      <c r="P102" s="253">
        <f>IF('910B5'!$C$8="N",ROUND((H102+I102)*N102*$P$3,3),ROUND((H102+J102)*N102*$P$3,3))</f>
        <v>0</v>
      </c>
      <c r="Q102" s="254">
        <f t="shared" si="4"/>
        <v>0</v>
      </c>
    </row>
    <row r="103" spans="1:17">
      <c r="A103" s="234">
        <f>'80-120-40'!$B$2</f>
        <v>0</v>
      </c>
      <c r="B103" s="235" t="str">
        <f>LEFT('80-120-40'!$L$2,3)</f>
        <v/>
      </c>
      <c r="C103" s="155"/>
      <c r="D103" s="154"/>
      <c r="E103" s="156"/>
      <c r="F103" s="157"/>
      <c r="G103" s="154"/>
      <c r="H103" s="251">
        <f t="shared" si="5"/>
        <v>0</v>
      </c>
      <c r="I103" s="158"/>
      <c r="J103" s="159"/>
      <c r="K103" s="160"/>
      <c r="L103" s="161"/>
      <c r="M103" s="252">
        <f t="shared" si="6"/>
        <v>0</v>
      </c>
      <c r="N103" s="252">
        <f t="shared" si="7"/>
        <v>0</v>
      </c>
      <c r="O103" s="253">
        <f>IF('910B5'!$C$8="N",ROUND((H103+I103)*M103*$O$3,3),ROUND((H103+J103)*M103*$O$3,3))</f>
        <v>0</v>
      </c>
      <c r="P103" s="253">
        <f>IF('910B5'!$C$8="N",ROUND((H103+I103)*N103*$P$3,3),ROUND((H103+J103)*N103*$P$3,3))</f>
        <v>0</v>
      </c>
      <c r="Q103" s="254">
        <f t="shared" si="4"/>
        <v>0</v>
      </c>
    </row>
    <row r="104" spans="1:17">
      <c r="A104" s="234">
        <f>'80-120-40'!$B$2</f>
        <v>0</v>
      </c>
      <c r="B104" s="235" t="str">
        <f>LEFT('80-120-40'!$L$2,3)</f>
        <v/>
      </c>
      <c r="C104" s="155"/>
      <c r="D104" s="154"/>
      <c r="E104" s="156"/>
      <c r="F104" s="157"/>
      <c r="G104" s="154"/>
      <c r="H104" s="251">
        <f t="shared" si="5"/>
        <v>0</v>
      </c>
      <c r="I104" s="158"/>
      <c r="J104" s="159"/>
      <c r="K104" s="160"/>
      <c r="L104" s="161"/>
      <c r="M104" s="252">
        <f t="shared" si="6"/>
        <v>0</v>
      </c>
      <c r="N104" s="252">
        <f t="shared" si="7"/>
        <v>0</v>
      </c>
      <c r="O104" s="253">
        <f>IF('910B5'!$C$8="N",ROUND((H104+I104)*M104*$O$3,3),ROUND((H104+J104)*M104*$O$3,3))</f>
        <v>0</v>
      </c>
      <c r="P104" s="253">
        <f>IF('910B5'!$C$8="N",ROUND((H104+I104)*N104*$P$3,3),ROUND((H104+J104)*N104*$P$3,3))</f>
        <v>0</v>
      </c>
      <c r="Q104" s="254">
        <f t="shared" si="4"/>
        <v>0</v>
      </c>
    </row>
    <row r="105" spans="1:17">
      <c r="A105" s="234">
        <f>'80-120-40'!$B$2</f>
        <v>0</v>
      </c>
      <c r="B105" s="235" t="str">
        <f>LEFT('80-120-40'!$L$2,3)</f>
        <v/>
      </c>
      <c r="C105" s="155"/>
      <c r="D105" s="154"/>
      <c r="E105" s="156"/>
      <c r="F105" s="157"/>
      <c r="G105" s="154"/>
      <c r="H105" s="251">
        <f t="shared" si="5"/>
        <v>0</v>
      </c>
      <c r="I105" s="158"/>
      <c r="J105" s="159"/>
      <c r="K105" s="160"/>
      <c r="L105" s="161"/>
      <c r="M105" s="252">
        <f t="shared" si="6"/>
        <v>0</v>
      </c>
      <c r="N105" s="252">
        <f t="shared" si="7"/>
        <v>0</v>
      </c>
      <c r="O105" s="253">
        <f>IF('910B5'!$C$8="N",ROUND((H105+I105)*M105*$O$3,3),ROUND((H105+J105)*M105*$O$3,3))</f>
        <v>0</v>
      </c>
      <c r="P105" s="253">
        <f>IF('910B5'!$C$8="N",ROUND((H105+I105)*N105*$P$3,3),ROUND((H105+J105)*N105*$P$3,3))</f>
        <v>0</v>
      </c>
      <c r="Q105" s="254">
        <f t="shared" si="4"/>
        <v>0</v>
      </c>
    </row>
    <row r="106" spans="1:17">
      <c r="A106" s="234">
        <f>'80-120-40'!$B$2</f>
        <v>0</v>
      </c>
      <c r="B106" s="235" t="str">
        <f>LEFT('80-120-40'!$L$2,3)</f>
        <v/>
      </c>
      <c r="C106" s="155"/>
      <c r="D106" s="154"/>
      <c r="E106" s="156"/>
      <c r="F106" s="157"/>
      <c r="G106" s="154"/>
      <c r="H106" s="251">
        <f t="shared" si="5"/>
        <v>0</v>
      </c>
      <c r="I106" s="158"/>
      <c r="J106" s="159"/>
      <c r="K106" s="160"/>
      <c r="L106" s="161"/>
      <c r="M106" s="252">
        <f t="shared" si="6"/>
        <v>0</v>
      </c>
      <c r="N106" s="252">
        <f t="shared" si="7"/>
        <v>0</v>
      </c>
      <c r="O106" s="253">
        <f>IF('910B5'!$C$8="N",ROUND((H106+I106)*M106*$O$3,3),ROUND((H106+J106)*M106*$O$3,3))</f>
        <v>0</v>
      </c>
      <c r="P106" s="253">
        <f>IF('910B5'!$C$8="N",ROUND((H106+I106)*N106*$P$3,3),ROUND((H106+J106)*N106*$P$3,3))</f>
        <v>0</v>
      </c>
      <c r="Q106" s="254">
        <f t="shared" si="4"/>
        <v>0</v>
      </c>
    </row>
    <row r="107" spans="1:17">
      <c r="A107" s="234">
        <f>'80-120-40'!$B$2</f>
        <v>0</v>
      </c>
      <c r="B107" s="235" t="str">
        <f>LEFT('80-120-40'!$L$2,3)</f>
        <v/>
      </c>
      <c r="C107" s="155"/>
      <c r="D107" s="154"/>
      <c r="E107" s="156"/>
      <c r="F107" s="157"/>
      <c r="G107" s="154"/>
      <c r="H107" s="251">
        <f t="shared" si="5"/>
        <v>0</v>
      </c>
      <c r="I107" s="158"/>
      <c r="J107" s="159"/>
      <c r="K107" s="160"/>
      <c r="L107" s="161"/>
      <c r="M107" s="252">
        <f t="shared" si="6"/>
        <v>0</v>
      </c>
      <c r="N107" s="252">
        <f t="shared" si="7"/>
        <v>0</v>
      </c>
      <c r="O107" s="253">
        <f>IF('910B5'!$C$8="N",ROUND((H107+I107)*M107*$O$3,3),ROUND((H107+J107)*M107*$O$3,3))</f>
        <v>0</v>
      </c>
      <c r="P107" s="253">
        <f>IF('910B5'!$C$8="N",ROUND((H107+I107)*N107*$P$3,3),ROUND((H107+J107)*N107*$P$3,3))</f>
        <v>0</v>
      </c>
      <c r="Q107" s="254">
        <f t="shared" si="4"/>
        <v>0</v>
      </c>
    </row>
    <row r="108" spans="1:17">
      <c r="A108" s="234">
        <f>'80-120-40'!$B$2</f>
        <v>0</v>
      </c>
      <c r="B108" s="235" t="str">
        <f>LEFT('80-120-40'!$L$2,3)</f>
        <v/>
      </c>
      <c r="C108" s="155"/>
      <c r="D108" s="154"/>
      <c r="E108" s="156"/>
      <c r="F108" s="157"/>
      <c r="G108" s="154"/>
      <c r="H108" s="251">
        <f t="shared" si="5"/>
        <v>0</v>
      </c>
      <c r="I108" s="158"/>
      <c r="J108" s="159"/>
      <c r="K108" s="160"/>
      <c r="L108" s="161"/>
      <c r="M108" s="252">
        <f t="shared" si="6"/>
        <v>0</v>
      </c>
      <c r="N108" s="252">
        <f t="shared" si="7"/>
        <v>0</v>
      </c>
      <c r="O108" s="253">
        <f>IF('910B5'!$C$8="N",ROUND((H108+I108)*M108*$O$3,3),ROUND((H108+J108)*M108*$O$3,3))</f>
        <v>0</v>
      </c>
      <c r="P108" s="253">
        <f>IF('910B5'!$C$8="N",ROUND((H108+I108)*N108*$P$3,3),ROUND((H108+J108)*N108*$P$3,3))</f>
        <v>0</v>
      </c>
      <c r="Q108" s="254">
        <f t="shared" si="4"/>
        <v>0</v>
      </c>
    </row>
    <row r="109" spans="1:17">
      <c r="A109" s="234">
        <f>'80-120-40'!$B$2</f>
        <v>0</v>
      </c>
      <c r="B109" s="235" t="str">
        <f>LEFT('80-120-40'!$L$2,3)</f>
        <v/>
      </c>
      <c r="C109" s="155"/>
      <c r="D109" s="154"/>
      <c r="E109" s="156"/>
      <c r="F109" s="157"/>
      <c r="G109" s="154"/>
      <c r="H109" s="251">
        <f t="shared" si="5"/>
        <v>0</v>
      </c>
      <c r="I109" s="158"/>
      <c r="J109" s="159"/>
      <c r="K109" s="160"/>
      <c r="L109" s="161"/>
      <c r="M109" s="252">
        <f t="shared" si="6"/>
        <v>0</v>
      </c>
      <c r="N109" s="252">
        <f t="shared" si="7"/>
        <v>0</v>
      </c>
      <c r="O109" s="253">
        <f>IF('910B5'!$C$8="N",ROUND((H109+I109)*M109*$O$3,3),ROUND((H109+J109)*M109*$O$3,3))</f>
        <v>0</v>
      </c>
      <c r="P109" s="253">
        <f>IF('910B5'!$C$8="N",ROUND((H109+I109)*N109*$P$3,3),ROUND((H109+J109)*N109*$P$3,3))</f>
        <v>0</v>
      </c>
      <c r="Q109" s="254">
        <f t="shared" si="4"/>
        <v>0</v>
      </c>
    </row>
    <row r="110" spans="1:17">
      <c r="A110" s="234">
        <f>'80-120-40'!$B$2</f>
        <v>0</v>
      </c>
      <c r="B110" s="235" t="str">
        <f>LEFT('80-120-40'!$L$2,3)</f>
        <v/>
      </c>
      <c r="C110" s="155"/>
      <c r="D110" s="154"/>
      <c r="E110" s="156"/>
      <c r="F110" s="157"/>
      <c r="G110" s="154"/>
      <c r="H110" s="251">
        <f t="shared" si="5"/>
        <v>0</v>
      </c>
      <c r="I110" s="158"/>
      <c r="J110" s="159"/>
      <c r="K110" s="160"/>
      <c r="L110" s="161"/>
      <c r="M110" s="252">
        <f t="shared" si="6"/>
        <v>0</v>
      </c>
      <c r="N110" s="252">
        <f t="shared" si="7"/>
        <v>0</v>
      </c>
      <c r="O110" s="253">
        <f>IF('910B5'!$C$8="N",ROUND((H110+I110)*M110*$O$3,3),ROUND((H110+J110)*M110*$O$3,3))</f>
        <v>0</v>
      </c>
      <c r="P110" s="253">
        <f>IF('910B5'!$C$8="N",ROUND((H110+I110)*N110*$P$3,3),ROUND((H110+J110)*N110*$P$3,3))</f>
        <v>0</v>
      </c>
      <c r="Q110" s="254">
        <f t="shared" si="4"/>
        <v>0</v>
      </c>
    </row>
    <row r="111" spans="1:17">
      <c r="A111" s="234">
        <f>'80-120-40'!$B$2</f>
        <v>0</v>
      </c>
      <c r="B111" s="235" t="str">
        <f>LEFT('80-120-40'!$L$2,3)</f>
        <v/>
      </c>
      <c r="C111" s="155"/>
      <c r="D111" s="154"/>
      <c r="E111" s="156"/>
      <c r="F111" s="157"/>
      <c r="G111" s="154"/>
      <c r="H111" s="251">
        <f t="shared" si="5"/>
        <v>0</v>
      </c>
      <c r="I111" s="158"/>
      <c r="J111" s="159"/>
      <c r="K111" s="160"/>
      <c r="L111" s="161"/>
      <c r="M111" s="252">
        <f t="shared" si="6"/>
        <v>0</v>
      </c>
      <c r="N111" s="252">
        <f t="shared" si="7"/>
        <v>0</v>
      </c>
      <c r="O111" s="253">
        <f>IF('910B5'!$C$8="N",ROUND((H111+I111)*M111*$O$3,3),ROUND((H111+J111)*M111*$O$3,3))</f>
        <v>0</v>
      </c>
      <c r="P111" s="253">
        <f>IF('910B5'!$C$8="N",ROUND((H111+I111)*N111*$P$3,3),ROUND((H111+J111)*N111*$P$3,3))</f>
        <v>0</v>
      </c>
      <c r="Q111" s="254">
        <f t="shared" ref="Q111:Q174" si="8">ROUND(O111*$Q$3,2)+ROUND(P111*$Q$3,2)</f>
        <v>0</v>
      </c>
    </row>
    <row r="112" spans="1:17">
      <c r="A112" s="234">
        <f>'80-120-40'!$B$2</f>
        <v>0</v>
      </c>
      <c r="B112" s="235" t="str">
        <f>LEFT('80-120-40'!$L$2,3)</f>
        <v/>
      </c>
      <c r="C112" s="155"/>
      <c r="D112" s="154"/>
      <c r="E112" s="156"/>
      <c r="F112" s="157"/>
      <c r="G112" s="154"/>
      <c r="H112" s="251">
        <f t="shared" si="5"/>
        <v>0</v>
      </c>
      <c r="I112" s="158"/>
      <c r="J112" s="159"/>
      <c r="K112" s="160"/>
      <c r="L112" s="161"/>
      <c r="M112" s="252">
        <f t="shared" si="6"/>
        <v>0</v>
      </c>
      <c r="N112" s="252">
        <f t="shared" si="7"/>
        <v>0</v>
      </c>
      <c r="O112" s="253">
        <f>IF('910B5'!$C$8="N",ROUND((H112+I112)*M112*$O$3,3),ROUND((H112+J112)*M112*$O$3,3))</f>
        <v>0</v>
      </c>
      <c r="P112" s="253">
        <f>IF('910B5'!$C$8="N",ROUND((H112+I112)*N112*$P$3,3),ROUND((H112+J112)*N112*$P$3,3))</f>
        <v>0</v>
      </c>
      <c r="Q112" s="254">
        <f t="shared" si="8"/>
        <v>0</v>
      </c>
    </row>
    <row r="113" spans="1:17">
      <c r="A113" s="234">
        <f>'80-120-40'!$B$2</f>
        <v>0</v>
      </c>
      <c r="B113" s="235" t="str">
        <f>LEFT('80-120-40'!$L$2,3)</f>
        <v/>
      </c>
      <c r="C113" s="155"/>
      <c r="D113" s="154"/>
      <c r="E113" s="156"/>
      <c r="F113" s="157"/>
      <c r="G113" s="154"/>
      <c r="H113" s="251">
        <f t="shared" si="5"/>
        <v>0</v>
      </c>
      <c r="I113" s="158"/>
      <c r="J113" s="159"/>
      <c r="K113" s="160"/>
      <c r="L113" s="161"/>
      <c r="M113" s="252">
        <f t="shared" si="6"/>
        <v>0</v>
      </c>
      <c r="N113" s="252">
        <f t="shared" si="7"/>
        <v>0</v>
      </c>
      <c r="O113" s="253">
        <f>IF('910B5'!$C$8="N",ROUND((H113+I113)*M113*$O$3,3),ROUND((H113+J113)*M113*$O$3,3))</f>
        <v>0</v>
      </c>
      <c r="P113" s="253">
        <f>IF('910B5'!$C$8="N",ROUND((H113+I113)*N113*$P$3,3),ROUND((H113+J113)*N113*$P$3,3))</f>
        <v>0</v>
      </c>
      <c r="Q113" s="254">
        <f t="shared" si="8"/>
        <v>0</v>
      </c>
    </row>
    <row r="114" spans="1:17">
      <c r="A114" s="234">
        <f>'80-120-40'!$B$2</f>
        <v>0</v>
      </c>
      <c r="B114" s="235" t="str">
        <f>LEFT('80-120-40'!$L$2,3)</f>
        <v/>
      </c>
      <c r="C114" s="155"/>
      <c r="D114" s="154"/>
      <c r="E114" s="156"/>
      <c r="F114" s="157"/>
      <c r="G114" s="154"/>
      <c r="H114" s="251">
        <f t="shared" si="5"/>
        <v>0</v>
      </c>
      <c r="I114" s="158"/>
      <c r="J114" s="159"/>
      <c r="K114" s="160"/>
      <c r="L114" s="161"/>
      <c r="M114" s="252">
        <f t="shared" si="6"/>
        <v>0</v>
      </c>
      <c r="N114" s="252">
        <f t="shared" si="7"/>
        <v>0</v>
      </c>
      <c r="O114" s="253">
        <f>IF('910B5'!$C$8="N",ROUND((H114+I114)*M114*$O$3,3),ROUND((H114+J114)*M114*$O$3,3))</f>
        <v>0</v>
      </c>
      <c r="P114" s="253">
        <f>IF('910B5'!$C$8="N",ROUND((H114+I114)*N114*$P$3,3),ROUND((H114+J114)*N114*$P$3,3))</f>
        <v>0</v>
      </c>
      <c r="Q114" s="254">
        <f t="shared" si="8"/>
        <v>0</v>
      </c>
    </row>
    <row r="115" spans="1:17">
      <c r="A115" s="234">
        <f>'80-120-40'!$B$2</f>
        <v>0</v>
      </c>
      <c r="B115" s="235" t="str">
        <f>LEFT('80-120-40'!$L$2,3)</f>
        <v/>
      </c>
      <c r="C115" s="155"/>
      <c r="D115" s="154"/>
      <c r="E115" s="156"/>
      <c r="F115" s="157"/>
      <c r="G115" s="154"/>
      <c r="H115" s="251">
        <f t="shared" si="5"/>
        <v>0</v>
      </c>
      <c r="I115" s="158"/>
      <c r="J115" s="159"/>
      <c r="K115" s="160"/>
      <c r="L115" s="161"/>
      <c r="M115" s="252">
        <f t="shared" si="6"/>
        <v>0</v>
      </c>
      <c r="N115" s="252">
        <f t="shared" si="7"/>
        <v>0</v>
      </c>
      <c r="O115" s="253">
        <f>IF('910B5'!$C$8="N",ROUND((H115+I115)*M115*$O$3,3),ROUND((H115+J115)*M115*$O$3,3))</f>
        <v>0</v>
      </c>
      <c r="P115" s="253">
        <f>IF('910B5'!$C$8="N",ROUND((H115+I115)*N115*$P$3,3),ROUND((H115+J115)*N115*$P$3,3))</f>
        <v>0</v>
      </c>
      <c r="Q115" s="254">
        <f t="shared" si="8"/>
        <v>0</v>
      </c>
    </row>
    <row r="116" spans="1:17">
      <c r="A116" s="234">
        <f>'80-120-40'!$B$2</f>
        <v>0</v>
      </c>
      <c r="B116" s="235" t="str">
        <f>LEFT('80-120-40'!$L$2,3)</f>
        <v/>
      </c>
      <c r="C116" s="155"/>
      <c r="D116" s="154"/>
      <c r="E116" s="156"/>
      <c r="F116" s="157"/>
      <c r="G116" s="154"/>
      <c r="H116" s="251">
        <f t="shared" si="5"/>
        <v>0</v>
      </c>
      <c r="I116" s="158"/>
      <c r="J116" s="159"/>
      <c r="K116" s="160"/>
      <c r="L116" s="161"/>
      <c r="M116" s="252">
        <f t="shared" si="6"/>
        <v>0</v>
      </c>
      <c r="N116" s="252">
        <f t="shared" si="7"/>
        <v>0</v>
      </c>
      <c r="O116" s="253">
        <f>IF('910B5'!$C$8="N",ROUND((H116+I116)*M116*$O$3,3),ROUND((H116+J116)*M116*$O$3,3))</f>
        <v>0</v>
      </c>
      <c r="P116" s="253">
        <f>IF('910B5'!$C$8="N",ROUND((H116+I116)*N116*$P$3,3),ROUND((H116+J116)*N116*$P$3,3))</f>
        <v>0</v>
      </c>
      <c r="Q116" s="254">
        <f t="shared" si="8"/>
        <v>0</v>
      </c>
    </row>
    <row r="117" spans="1:17">
      <c r="A117" s="234">
        <f>'80-120-40'!$B$2</f>
        <v>0</v>
      </c>
      <c r="B117" s="235" t="str">
        <f>LEFT('80-120-40'!$L$2,3)</f>
        <v/>
      </c>
      <c r="C117" s="155"/>
      <c r="D117" s="154"/>
      <c r="E117" s="156"/>
      <c r="F117" s="157"/>
      <c r="G117" s="154"/>
      <c r="H117" s="251">
        <f t="shared" si="5"/>
        <v>0</v>
      </c>
      <c r="I117" s="158"/>
      <c r="J117" s="159"/>
      <c r="K117" s="160"/>
      <c r="L117" s="161"/>
      <c r="M117" s="252">
        <f t="shared" si="6"/>
        <v>0</v>
      </c>
      <c r="N117" s="252">
        <f t="shared" si="7"/>
        <v>0</v>
      </c>
      <c r="O117" s="253">
        <f>IF('910B5'!$C$8="N",ROUND((H117+I117)*M117*$O$3,3),ROUND((H117+J117)*M117*$O$3,3))</f>
        <v>0</v>
      </c>
      <c r="P117" s="253">
        <f>IF('910B5'!$C$8="N",ROUND((H117+I117)*N117*$P$3,3),ROUND((H117+J117)*N117*$P$3,3))</f>
        <v>0</v>
      </c>
      <c r="Q117" s="254">
        <f t="shared" si="8"/>
        <v>0</v>
      </c>
    </row>
    <row r="118" spans="1:17">
      <c r="A118" s="234">
        <f>'80-120-40'!$B$2</f>
        <v>0</v>
      </c>
      <c r="B118" s="235" t="str">
        <f>LEFT('80-120-40'!$L$2,3)</f>
        <v/>
      </c>
      <c r="C118" s="155"/>
      <c r="D118" s="154"/>
      <c r="E118" s="156"/>
      <c r="F118" s="157"/>
      <c r="G118" s="154"/>
      <c r="H118" s="251">
        <f t="shared" si="5"/>
        <v>0</v>
      </c>
      <c r="I118" s="158"/>
      <c r="J118" s="159"/>
      <c r="K118" s="160"/>
      <c r="L118" s="161"/>
      <c r="M118" s="252">
        <f t="shared" si="6"/>
        <v>0</v>
      </c>
      <c r="N118" s="252">
        <f t="shared" si="7"/>
        <v>0</v>
      </c>
      <c r="O118" s="253">
        <f>IF('910B5'!$C$8="N",ROUND((H118+I118)*M118*$O$3,3),ROUND((H118+J118)*M118*$O$3,3))</f>
        <v>0</v>
      </c>
      <c r="P118" s="253">
        <f>IF('910B5'!$C$8="N",ROUND((H118+I118)*N118*$P$3,3),ROUND((H118+J118)*N118*$P$3,3))</f>
        <v>0</v>
      </c>
      <c r="Q118" s="254">
        <f t="shared" si="8"/>
        <v>0</v>
      </c>
    </row>
    <row r="119" spans="1:17">
      <c r="A119" s="234">
        <f>'80-120-40'!$B$2</f>
        <v>0</v>
      </c>
      <c r="B119" s="235" t="str">
        <f>LEFT('80-120-40'!$L$2,3)</f>
        <v/>
      </c>
      <c r="C119" s="155"/>
      <c r="D119" s="154"/>
      <c r="E119" s="156"/>
      <c r="F119" s="157"/>
      <c r="G119" s="154"/>
      <c r="H119" s="251">
        <f t="shared" si="5"/>
        <v>0</v>
      </c>
      <c r="I119" s="158"/>
      <c r="J119" s="159"/>
      <c r="K119" s="160"/>
      <c r="L119" s="161"/>
      <c r="M119" s="252">
        <f t="shared" si="6"/>
        <v>0</v>
      </c>
      <c r="N119" s="252">
        <f t="shared" si="7"/>
        <v>0</v>
      </c>
      <c r="O119" s="253">
        <f>IF('910B5'!$C$8="N",ROUND((H119+I119)*M119*$O$3,3),ROUND((H119+J119)*M119*$O$3,3))</f>
        <v>0</v>
      </c>
      <c r="P119" s="253">
        <f>IF('910B5'!$C$8="N",ROUND((H119+I119)*N119*$P$3,3),ROUND((H119+J119)*N119*$P$3,3))</f>
        <v>0</v>
      </c>
      <c r="Q119" s="254">
        <f t="shared" si="8"/>
        <v>0</v>
      </c>
    </row>
    <row r="120" spans="1:17">
      <c r="A120" s="234">
        <f>'80-120-40'!$B$2</f>
        <v>0</v>
      </c>
      <c r="B120" s="235" t="str">
        <f>LEFT('80-120-40'!$L$2,3)</f>
        <v/>
      </c>
      <c r="C120" s="155"/>
      <c r="D120" s="154"/>
      <c r="E120" s="156"/>
      <c r="F120" s="157"/>
      <c r="G120" s="154"/>
      <c r="H120" s="251">
        <f t="shared" si="5"/>
        <v>0</v>
      </c>
      <c r="I120" s="158"/>
      <c r="J120" s="159"/>
      <c r="K120" s="160"/>
      <c r="L120" s="161"/>
      <c r="M120" s="252">
        <f t="shared" si="6"/>
        <v>0</v>
      </c>
      <c r="N120" s="252">
        <f t="shared" si="7"/>
        <v>0</v>
      </c>
      <c r="O120" s="253">
        <f>IF('910B5'!$C$8="N",ROUND((H120+I120)*M120*$O$3,3),ROUND((H120+J120)*M120*$O$3,3))</f>
        <v>0</v>
      </c>
      <c r="P120" s="253">
        <f>IF('910B5'!$C$8="N",ROUND((H120+I120)*N120*$P$3,3),ROUND((H120+J120)*N120*$P$3,3))</f>
        <v>0</v>
      </c>
      <c r="Q120" s="254">
        <f t="shared" si="8"/>
        <v>0</v>
      </c>
    </row>
    <row r="121" spans="1:17">
      <c r="A121" s="234">
        <f>'80-120-40'!$B$2</f>
        <v>0</v>
      </c>
      <c r="B121" s="235" t="str">
        <f>LEFT('80-120-40'!$L$2,3)</f>
        <v/>
      </c>
      <c r="C121" s="155"/>
      <c r="D121" s="154"/>
      <c r="E121" s="156"/>
      <c r="F121" s="157"/>
      <c r="G121" s="154"/>
      <c r="H121" s="251">
        <f t="shared" si="5"/>
        <v>0</v>
      </c>
      <c r="I121" s="158"/>
      <c r="J121" s="159"/>
      <c r="K121" s="160"/>
      <c r="L121" s="161"/>
      <c r="M121" s="252">
        <f t="shared" si="6"/>
        <v>0</v>
      </c>
      <c r="N121" s="252">
        <f t="shared" si="7"/>
        <v>0</v>
      </c>
      <c r="O121" s="253">
        <f>IF('910B5'!$C$8="N",ROUND((H121+I121)*M121*$O$3,3),ROUND((H121+J121)*M121*$O$3,3))</f>
        <v>0</v>
      </c>
      <c r="P121" s="253">
        <f>IF('910B5'!$C$8="N",ROUND((H121+I121)*N121*$P$3,3),ROUND((H121+J121)*N121*$P$3,3))</f>
        <v>0</v>
      </c>
      <c r="Q121" s="254">
        <f t="shared" si="8"/>
        <v>0</v>
      </c>
    </row>
    <row r="122" spans="1:17">
      <c r="A122" s="234">
        <f>'80-120-40'!$B$2</f>
        <v>0</v>
      </c>
      <c r="B122" s="235" t="str">
        <f>LEFT('80-120-40'!$L$2,3)</f>
        <v/>
      </c>
      <c r="C122" s="155"/>
      <c r="D122" s="154"/>
      <c r="E122" s="156"/>
      <c r="F122" s="157"/>
      <c r="G122" s="154"/>
      <c r="H122" s="251">
        <f t="shared" si="5"/>
        <v>0</v>
      </c>
      <c r="I122" s="158"/>
      <c r="J122" s="159"/>
      <c r="K122" s="160"/>
      <c r="L122" s="161"/>
      <c r="M122" s="252">
        <f t="shared" si="6"/>
        <v>0</v>
      </c>
      <c r="N122" s="252">
        <f t="shared" si="7"/>
        <v>0</v>
      </c>
      <c r="O122" s="253">
        <f>IF('910B5'!$C$8="N",ROUND((H122+I122)*M122*$O$3,3),ROUND((H122+J122)*M122*$O$3,3))</f>
        <v>0</v>
      </c>
      <c r="P122" s="253">
        <f>IF('910B5'!$C$8="N",ROUND((H122+I122)*N122*$P$3,3),ROUND((H122+J122)*N122*$P$3,3))</f>
        <v>0</v>
      </c>
      <c r="Q122" s="254">
        <f t="shared" si="8"/>
        <v>0</v>
      </c>
    </row>
    <row r="123" spans="1:17">
      <c r="A123" s="234">
        <f>'80-120-40'!$B$2</f>
        <v>0</v>
      </c>
      <c r="B123" s="235" t="str">
        <f>LEFT('80-120-40'!$L$2,3)</f>
        <v/>
      </c>
      <c r="C123" s="155"/>
      <c r="D123" s="154"/>
      <c r="E123" s="156"/>
      <c r="F123" s="157"/>
      <c r="G123" s="154"/>
      <c r="H123" s="251">
        <f t="shared" si="5"/>
        <v>0</v>
      </c>
      <c r="I123" s="158"/>
      <c r="J123" s="159"/>
      <c r="K123" s="160"/>
      <c r="L123" s="161"/>
      <c r="M123" s="252">
        <f t="shared" si="6"/>
        <v>0</v>
      </c>
      <c r="N123" s="252">
        <f t="shared" si="7"/>
        <v>0</v>
      </c>
      <c r="O123" s="253">
        <f>IF('910B5'!$C$8="N",ROUND((H123+I123)*M123*$O$3,3),ROUND((H123+J123)*M123*$O$3,3))</f>
        <v>0</v>
      </c>
      <c r="P123" s="253">
        <f>IF('910B5'!$C$8="N",ROUND((H123+I123)*N123*$P$3,3),ROUND((H123+J123)*N123*$P$3,3))</f>
        <v>0</v>
      </c>
      <c r="Q123" s="254">
        <f t="shared" si="8"/>
        <v>0</v>
      </c>
    </row>
    <row r="124" spans="1:17">
      <c r="A124" s="234">
        <f>'80-120-40'!$B$2</f>
        <v>0</v>
      </c>
      <c r="B124" s="235" t="str">
        <f>LEFT('80-120-40'!$L$2,3)</f>
        <v/>
      </c>
      <c r="C124" s="155"/>
      <c r="D124" s="154"/>
      <c r="E124" s="156"/>
      <c r="F124" s="157"/>
      <c r="G124" s="154"/>
      <c r="H124" s="251">
        <f t="shared" si="5"/>
        <v>0</v>
      </c>
      <c r="I124" s="158"/>
      <c r="J124" s="159"/>
      <c r="K124" s="160"/>
      <c r="L124" s="161"/>
      <c r="M124" s="252">
        <f t="shared" si="6"/>
        <v>0</v>
      </c>
      <c r="N124" s="252">
        <f t="shared" si="7"/>
        <v>0</v>
      </c>
      <c r="O124" s="253">
        <f>IF('910B5'!$C$8="N",ROUND((H124+I124)*M124*$O$3,3),ROUND((H124+J124)*M124*$O$3,3))</f>
        <v>0</v>
      </c>
      <c r="P124" s="253">
        <f>IF('910B5'!$C$8="N",ROUND((H124+I124)*N124*$P$3,3),ROUND((H124+J124)*N124*$P$3,3))</f>
        <v>0</v>
      </c>
      <c r="Q124" s="254">
        <f t="shared" si="8"/>
        <v>0</v>
      </c>
    </row>
    <row r="125" spans="1:17">
      <c r="A125" s="234">
        <f>'80-120-40'!$B$2</f>
        <v>0</v>
      </c>
      <c r="B125" s="235" t="str">
        <f>LEFT('80-120-40'!$L$2,3)</f>
        <v/>
      </c>
      <c r="C125" s="155"/>
      <c r="D125" s="154"/>
      <c r="E125" s="156"/>
      <c r="F125" s="157"/>
      <c r="G125" s="154"/>
      <c r="H125" s="251">
        <f t="shared" si="5"/>
        <v>0</v>
      </c>
      <c r="I125" s="158"/>
      <c r="J125" s="159"/>
      <c r="K125" s="160"/>
      <c r="L125" s="161"/>
      <c r="M125" s="252">
        <f t="shared" si="6"/>
        <v>0</v>
      </c>
      <c r="N125" s="252">
        <f t="shared" si="7"/>
        <v>0</v>
      </c>
      <c r="O125" s="253">
        <f>IF('910B5'!$C$8="N",ROUND((H125+I125)*M125*$O$3,3),ROUND((H125+J125)*M125*$O$3,3))</f>
        <v>0</v>
      </c>
      <c r="P125" s="253">
        <f>IF('910B5'!$C$8="N",ROUND((H125+I125)*N125*$P$3,3),ROUND((H125+J125)*N125*$P$3,3))</f>
        <v>0</v>
      </c>
      <c r="Q125" s="254">
        <f t="shared" si="8"/>
        <v>0</v>
      </c>
    </row>
    <row r="126" spans="1:17">
      <c r="A126" s="234">
        <f>'80-120-40'!$B$2</f>
        <v>0</v>
      </c>
      <c r="B126" s="235" t="str">
        <f>LEFT('80-120-40'!$L$2,3)</f>
        <v/>
      </c>
      <c r="C126" s="155"/>
      <c r="D126" s="154"/>
      <c r="E126" s="156"/>
      <c r="F126" s="157"/>
      <c r="G126" s="154"/>
      <c r="H126" s="251">
        <f t="shared" si="5"/>
        <v>0</v>
      </c>
      <c r="I126" s="158"/>
      <c r="J126" s="159"/>
      <c r="K126" s="160"/>
      <c r="L126" s="161"/>
      <c r="M126" s="252">
        <f t="shared" si="6"/>
        <v>0</v>
      </c>
      <c r="N126" s="252">
        <f t="shared" si="7"/>
        <v>0</v>
      </c>
      <c r="O126" s="253">
        <f>IF('910B5'!$C$8="N",ROUND((H126+I126)*M126*$O$3,3),ROUND((H126+J126)*M126*$O$3,3))</f>
        <v>0</v>
      </c>
      <c r="P126" s="253">
        <f>IF('910B5'!$C$8="N",ROUND((H126+I126)*N126*$P$3,3),ROUND((H126+J126)*N126*$P$3,3))</f>
        <v>0</v>
      </c>
      <c r="Q126" s="254">
        <f t="shared" si="8"/>
        <v>0</v>
      </c>
    </row>
    <row r="127" spans="1:17">
      <c r="A127" s="234">
        <f>'80-120-40'!$B$2</f>
        <v>0</v>
      </c>
      <c r="B127" s="235" t="str">
        <f>LEFT('80-120-40'!$L$2,3)</f>
        <v/>
      </c>
      <c r="C127" s="155"/>
      <c r="D127" s="154"/>
      <c r="E127" s="156"/>
      <c r="F127" s="157"/>
      <c r="G127" s="154"/>
      <c r="H127" s="251">
        <f t="shared" si="5"/>
        <v>0</v>
      </c>
      <c r="I127" s="158"/>
      <c r="J127" s="159"/>
      <c r="K127" s="160"/>
      <c r="L127" s="161"/>
      <c r="M127" s="252">
        <f t="shared" si="6"/>
        <v>0</v>
      </c>
      <c r="N127" s="252">
        <f t="shared" si="7"/>
        <v>0</v>
      </c>
      <c r="O127" s="253">
        <f>IF('910B5'!$C$8="N",ROUND((H127+I127)*M127*$O$3,3),ROUND((H127+J127)*M127*$O$3,3))</f>
        <v>0</v>
      </c>
      <c r="P127" s="253">
        <f>IF('910B5'!$C$8="N",ROUND((H127+I127)*N127*$P$3,3),ROUND((H127+J127)*N127*$P$3,3))</f>
        <v>0</v>
      </c>
      <c r="Q127" s="254">
        <f t="shared" si="8"/>
        <v>0</v>
      </c>
    </row>
    <row r="128" spans="1:17">
      <c r="A128" s="234">
        <f>'80-120-40'!$B$2</f>
        <v>0</v>
      </c>
      <c r="B128" s="235" t="str">
        <f>LEFT('80-120-40'!$L$2,3)</f>
        <v/>
      </c>
      <c r="C128" s="155"/>
      <c r="D128" s="154"/>
      <c r="E128" s="156"/>
      <c r="F128" s="157"/>
      <c r="G128" s="154"/>
      <c r="H128" s="251">
        <f t="shared" si="5"/>
        <v>0</v>
      </c>
      <c r="I128" s="158"/>
      <c r="J128" s="159"/>
      <c r="K128" s="160"/>
      <c r="L128" s="161"/>
      <c r="M128" s="252">
        <f t="shared" si="6"/>
        <v>0</v>
      </c>
      <c r="N128" s="252">
        <f t="shared" si="7"/>
        <v>0</v>
      </c>
      <c r="O128" s="253">
        <f>IF('910B5'!$C$8="N",ROUND((H128+I128)*M128*$O$3,3),ROUND((H128+J128)*M128*$O$3,3))</f>
        <v>0</v>
      </c>
      <c r="P128" s="253">
        <f>IF('910B5'!$C$8="N",ROUND((H128+I128)*N128*$P$3,3),ROUND((H128+J128)*N128*$P$3,3))</f>
        <v>0</v>
      </c>
      <c r="Q128" s="254">
        <f t="shared" si="8"/>
        <v>0</v>
      </c>
    </row>
    <row r="129" spans="1:17">
      <c r="A129" s="234">
        <f>'80-120-40'!$B$2</f>
        <v>0</v>
      </c>
      <c r="B129" s="235" t="str">
        <f>LEFT('80-120-40'!$L$2,3)</f>
        <v/>
      </c>
      <c r="C129" s="155"/>
      <c r="D129" s="154"/>
      <c r="E129" s="156"/>
      <c r="F129" s="157"/>
      <c r="G129" s="154"/>
      <c r="H129" s="251">
        <f t="shared" si="5"/>
        <v>0</v>
      </c>
      <c r="I129" s="158"/>
      <c r="J129" s="159"/>
      <c r="K129" s="160"/>
      <c r="L129" s="161"/>
      <c r="M129" s="252">
        <f t="shared" si="6"/>
        <v>0</v>
      </c>
      <c r="N129" s="252">
        <f t="shared" si="7"/>
        <v>0</v>
      </c>
      <c r="O129" s="253">
        <f>IF('910B5'!$C$8="N",ROUND((H129+I129)*M129*$O$3,3),ROUND((H129+J129)*M129*$O$3,3))</f>
        <v>0</v>
      </c>
      <c r="P129" s="253">
        <f>IF('910B5'!$C$8="N",ROUND((H129+I129)*N129*$P$3,3),ROUND((H129+J129)*N129*$P$3,3))</f>
        <v>0</v>
      </c>
      <c r="Q129" s="254">
        <f t="shared" si="8"/>
        <v>0</v>
      </c>
    </row>
    <row r="130" spans="1:17">
      <c r="A130" s="234">
        <f>'80-120-40'!$B$2</f>
        <v>0</v>
      </c>
      <c r="B130" s="235" t="str">
        <f>LEFT('80-120-40'!$L$2,3)</f>
        <v/>
      </c>
      <c r="C130" s="155"/>
      <c r="D130" s="154"/>
      <c r="E130" s="156"/>
      <c r="F130" s="157"/>
      <c r="G130" s="154"/>
      <c r="H130" s="251">
        <f t="shared" si="5"/>
        <v>0</v>
      </c>
      <c r="I130" s="158"/>
      <c r="J130" s="159"/>
      <c r="K130" s="160"/>
      <c r="L130" s="161"/>
      <c r="M130" s="252">
        <f t="shared" si="6"/>
        <v>0</v>
      </c>
      <c r="N130" s="252">
        <f t="shared" si="7"/>
        <v>0</v>
      </c>
      <c r="O130" s="253">
        <f>IF('910B5'!$C$8="N",ROUND((H130+I130)*M130*$O$3,3),ROUND((H130+J130)*M130*$O$3,3))</f>
        <v>0</v>
      </c>
      <c r="P130" s="253">
        <f>IF('910B5'!$C$8="N",ROUND((H130+I130)*N130*$P$3,3),ROUND((H130+J130)*N130*$P$3,3))</f>
        <v>0</v>
      </c>
      <c r="Q130" s="254">
        <f t="shared" si="8"/>
        <v>0</v>
      </c>
    </row>
    <row r="131" spans="1:17">
      <c r="A131" s="234">
        <f>'80-120-40'!$B$2</f>
        <v>0</v>
      </c>
      <c r="B131" s="235" t="str">
        <f>LEFT('80-120-40'!$L$2,3)</f>
        <v/>
      </c>
      <c r="C131" s="155"/>
      <c r="D131" s="154"/>
      <c r="E131" s="156"/>
      <c r="F131" s="157"/>
      <c r="G131" s="154"/>
      <c r="H131" s="251">
        <f t="shared" si="5"/>
        <v>0</v>
      </c>
      <c r="I131" s="158"/>
      <c r="J131" s="159"/>
      <c r="K131" s="160"/>
      <c r="L131" s="161"/>
      <c r="M131" s="252">
        <f t="shared" si="6"/>
        <v>0</v>
      </c>
      <c r="N131" s="252">
        <f t="shared" si="7"/>
        <v>0</v>
      </c>
      <c r="O131" s="253">
        <f>IF('910B5'!$C$8="N",ROUND((H131+I131)*M131*$O$3,3),ROUND((H131+J131)*M131*$O$3,3))</f>
        <v>0</v>
      </c>
      <c r="P131" s="253">
        <f>IF('910B5'!$C$8="N",ROUND((H131+I131)*N131*$P$3,3),ROUND((H131+J131)*N131*$P$3,3))</f>
        <v>0</v>
      </c>
      <c r="Q131" s="254">
        <f t="shared" si="8"/>
        <v>0</v>
      </c>
    </row>
    <row r="132" spans="1:17">
      <c r="A132" s="234">
        <f>'80-120-40'!$B$2</f>
        <v>0</v>
      </c>
      <c r="B132" s="235" t="str">
        <f>LEFT('80-120-40'!$L$2,3)</f>
        <v/>
      </c>
      <c r="C132" s="155"/>
      <c r="D132" s="154"/>
      <c r="E132" s="156"/>
      <c r="F132" s="157"/>
      <c r="G132" s="154"/>
      <c r="H132" s="251">
        <f t="shared" si="5"/>
        <v>0</v>
      </c>
      <c r="I132" s="158"/>
      <c r="J132" s="159"/>
      <c r="K132" s="160"/>
      <c r="L132" s="161"/>
      <c r="M132" s="252">
        <f t="shared" si="6"/>
        <v>0</v>
      </c>
      <c r="N132" s="252">
        <f t="shared" si="7"/>
        <v>0</v>
      </c>
      <c r="O132" s="253">
        <f>IF('910B5'!$C$8="N",ROUND((H132+I132)*M132*$O$3,3),ROUND((H132+J132)*M132*$O$3,3))</f>
        <v>0</v>
      </c>
      <c r="P132" s="253">
        <f>IF('910B5'!$C$8="N",ROUND((H132+I132)*N132*$P$3,3),ROUND((H132+J132)*N132*$P$3,3))</f>
        <v>0</v>
      </c>
      <c r="Q132" s="254">
        <f t="shared" si="8"/>
        <v>0</v>
      </c>
    </row>
    <row r="133" spans="1:17">
      <c r="A133" s="234">
        <f>'80-120-40'!$B$2</f>
        <v>0</v>
      </c>
      <c r="B133" s="235" t="str">
        <f>LEFT('80-120-40'!$L$2,3)</f>
        <v/>
      </c>
      <c r="C133" s="155"/>
      <c r="D133" s="154"/>
      <c r="E133" s="156"/>
      <c r="F133" s="157"/>
      <c r="G133" s="154"/>
      <c r="H133" s="251">
        <f t="shared" ref="H133:H189" si="9">ROUND((F133+G133)/2,2)</f>
        <v>0</v>
      </c>
      <c r="I133" s="158"/>
      <c r="J133" s="159"/>
      <c r="K133" s="160"/>
      <c r="L133" s="161"/>
      <c r="M133" s="252">
        <f t="shared" ref="M133:M189" si="10">IF(AND(K133="4-Day",L133&gt;=156),MIN(10,L133-155),IF(AND(K133="5-Day",L133&gt;=181),MIN(10,L133-180),0))</f>
        <v>0</v>
      </c>
      <c r="N133" s="252">
        <f t="shared" ref="N133:N189" si="11">IF(AND(M133&gt;0,K133="4-Day",L133&gt;=166),MIN(10,L133-155-M133),IF(AND(M133&gt;0,K133="5-Day",L133&gt;=191),MIN(15,L133-180-M133),0))</f>
        <v>0</v>
      </c>
      <c r="O133" s="253">
        <f>IF('910B5'!$C$8="N",ROUND((H133+I133)*M133*$O$3,3),ROUND((H133+J133)*M133*$O$3,3))</f>
        <v>0</v>
      </c>
      <c r="P133" s="253">
        <f>IF('910B5'!$C$8="N",ROUND((H133+I133)*N133*$P$3,3),ROUND((H133+J133)*N133*$P$3,3))</f>
        <v>0</v>
      </c>
      <c r="Q133" s="254">
        <f t="shared" si="8"/>
        <v>0</v>
      </c>
    </row>
    <row r="134" spans="1:17">
      <c r="A134" s="234">
        <f>'80-120-40'!$B$2</f>
        <v>0</v>
      </c>
      <c r="B134" s="235" t="str">
        <f>LEFT('80-120-40'!$L$2,3)</f>
        <v/>
      </c>
      <c r="C134" s="155"/>
      <c r="D134" s="154"/>
      <c r="E134" s="156"/>
      <c r="F134" s="157"/>
      <c r="G134" s="154"/>
      <c r="H134" s="251">
        <f t="shared" si="9"/>
        <v>0</v>
      </c>
      <c r="I134" s="158"/>
      <c r="J134" s="159"/>
      <c r="K134" s="160"/>
      <c r="L134" s="161"/>
      <c r="M134" s="252">
        <f t="shared" si="10"/>
        <v>0</v>
      </c>
      <c r="N134" s="252">
        <f t="shared" si="11"/>
        <v>0</v>
      </c>
      <c r="O134" s="253">
        <f>IF('910B5'!$C$8="N",ROUND((H134+I134)*M134*$O$3,3),ROUND((H134+J134)*M134*$O$3,3))</f>
        <v>0</v>
      </c>
      <c r="P134" s="253">
        <f>IF('910B5'!$C$8="N",ROUND((H134+I134)*N134*$P$3,3),ROUND((H134+J134)*N134*$P$3,3))</f>
        <v>0</v>
      </c>
      <c r="Q134" s="254">
        <f t="shared" si="8"/>
        <v>0</v>
      </c>
    </row>
    <row r="135" spans="1:17">
      <c r="A135" s="234">
        <f>'80-120-40'!$B$2</f>
        <v>0</v>
      </c>
      <c r="B135" s="235" t="str">
        <f>LEFT('80-120-40'!$L$2,3)</f>
        <v/>
      </c>
      <c r="C135" s="155"/>
      <c r="D135" s="154"/>
      <c r="E135" s="156"/>
      <c r="F135" s="157"/>
      <c r="G135" s="154"/>
      <c r="H135" s="251">
        <f t="shared" si="9"/>
        <v>0</v>
      </c>
      <c r="I135" s="158"/>
      <c r="J135" s="159"/>
      <c r="K135" s="160"/>
      <c r="L135" s="161"/>
      <c r="M135" s="252">
        <f t="shared" si="10"/>
        <v>0</v>
      </c>
      <c r="N135" s="252">
        <f t="shared" si="11"/>
        <v>0</v>
      </c>
      <c r="O135" s="253">
        <f>IF('910B5'!$C$8="N",ROUND((H135+I135)*M135*$O$3,3),ROUND((H135+J135)*M135*$O$3,3))</f>
        <v>0</v>
      </c>
      <c r="P135" s="253">
        <f>IF('910B5'!$C$8="N",ROUND((H135+I135)*N135*$P$3,3),ROUND((H135+J135)*N135*$P$3,3))</f>
        <v>0</v>
      </c>
      <c r="Q135" s="254">
        <f t="shared" si="8"/>
        <v>0</v>
      </c>
    </row>
    <row r="136" spans="1:17">
      <c r="A136" s="234">
        <f>'80-120-40'!$B$2</f>
        <v>0</v>
      </c>
      <c r="B136" s="235" t="str">
        <f>LEFT('80-120-40'!$L$2,3)</f>
        <v/>
      </c>
      <c r="C136" s="155"/>
      <c r="D136" s="154"/>
      <c r="E136" s="156"/>
      <c r="F136" s="157"/>
      <c r="G136" s="154"/>
      <c r="H136" s="251">
        <f t="shared" si="9"/>
        <v>0</v>
      </c>
      <c r="I136" s="158"/>
      <c r="J136" s="159"/>
      <c r="K136" s="160"/>
      <c r="L136" s="161"/>
      <c r="M136" s="252">
        <f t="shared" si="10"/>
        <v>0</v>
      </c>
      <c r="N136" s="252">
        <f t="shared" si="11"/>
        <v>0</v>
      </c>
      <c r="O136" s="253">
        <f>IF('910B5'!$C$8="N",ROUND((H136+I136)*M136*$O$3,3),ROUND((H136+J136)*M136*$O$3,3))</f>
        <v>0</v>
      </c>
      <c r="P136" s="253">
        <f>IF('910B5'!$C$8="N",ROUND((H136+I136)*N136*$P$3,3),ROUND((H136+J136)*N136*$P$3,3))</f>
        <v>0</v>
      </c>
      <c r="Q136" s="254">
        <f t="shared" si="8"/>
        <v>0</v>
      </c>
    </row>
    <row r="137" spans="1:17">
      <c r="A137" s="234">
        <f>'80-120-40'!$B$2</f>
        <v>0</v>
      </c>
      <c r="B137" s="235" t="str">
        <f>LEFT('80-120-40'!$L$2,3)</f>
        <v/>
      </c>
      <c r="C137" s="155"/>
      <c r="D137" s="154"/>
      <c r="E137" s="156"/>
      <c r="F137" s="157"/>
      <c r="G137" s="154"/>
      <c r="H137" s="251">
        <f t="shared" si="9"/>
        <v>0</v>
      </c>
      <c r="I137" s="158"/>
      <c r="J137" s="159"/>
      <c r="K137" s="160"/>
      <c r="L137" s="161"/>
      <c r="M137" s="252">
        <f t="shared" si="10"/>
        <v>0</v>
      </c>
      <c r="N137" s="252">
        <f t="shared" si="11"/>
        <v>0</v>
      </c>
      <c r="O137" s="253">
        <f>IF('910B5'!$C$8="N",ROUND((H137+I137)*M137*$O$3,3),ROUND((H137+J137)*M137*$O$3,3))</f>
        <v>0</v>
      </c>
      <c r="P137" s="253">
        <f>IF('910B5'!$C$8="N",ROUND((H137+I137)*N137*$P$3,3),ROUND((H137+J137)*N137*$P$3,3))</f>
        <v>0</v>
      </c>
      <c r="Q137" s="254">
        <f t="shared" si="8"/>
        <v>0</v>
      </c>
    </row>
    <row r="138" spans="1:17">
      <c r="A138" s="234">
        <f>'80-120-40'!$B$2</f>
        <v>0</v>
      </c>
      <c r="B138" s="235" t="str">
        <f>LEFT('80-120-40'!$L$2,3)</f>
        <v/>
      </c>
      <c r="C138" s="155"/>
      <c r="D138" s="154"/>
      <c r="E138" s="156"/>
      <c r="F138" s="157"/>
      <c r="G138" s="154"/>
      <c r="H138" s="251">
        <f t="shared" si="9"/>
        <v>0</v>
      </c>
      <c r="I138" s="158"/>
      <c r="J138" s="159"/>
      <c r="K138" s="160"/>
      <c r="L138" s="161"/>
      <c r="M138" s="252">
        <f t="shared" si="10"/>
        <v>0</v>
      </c>
      <c r="N138" s="252">
        <f t="shared" si="11"/>
        <v>0</v>
      </c>
      <c r="O138" s="253">
        <f>IF('910B5'!$C$8="N",ROUND((H138+I138)*M138*$O$3,3),ROUND((H138+J138)*M138*$O$3,3))</f>
        <v>0</v>
      </c>
      <c r="P138" s="253">
        <f>IF('910B5'!$C$8="N",ROUND((H138+I138)*N138*$P$3,3),ROUND((H138+J138)*N138*$P$3,3))</f>
        <v>0</v>
      </c>
      <c r="Q138" s="254">
        <f t="shared" si="8"/>
        <v>0</v>
      </c>
    </row>
    <row r="139" spans="1:17">
      <c r="A139" s="234">
        <f>'80-120-40'!$B$2</f>
        <v>0</v>
      </c>
      <c r="B139" s="235" t="str">
        <f>LEFT('80-120-40'!$L$2,3)</f>
        <v/>
      </c>
      <c r="C139" s="155"/>
      <c r="D139" s="154"/>
      <c r="E139" s="156"/>
      <c r="F139" s="157"/>
      <c r="G139" s="154"/>
      <c r="H139" s="251">
        <f t="shared" si="9"/>
        <v>0</v>
      </c>
      <c r="I139" s="158"/>
      <c r="J139" s="159"/>
      <c r="K139" s="160"/>
      <c r="L139" s="161"/>
      <c r="M139" s="252">
        <f t="shared" si="10"/>
        <v>0</v>
      </c>
      <c r="N139" s="252">
        <f t="shared" si="11"/>
        <v>0</v>
      </c>
      <c r="O139" s="253">
        <f>IF('910B5'!$C$8="N",ROUND((H139+I139)*M139*$O$3,3),ROUND((H139+J139)*M139*$O$3,3))</f>
        <v>0</v>
      </c>
      <c r="P139" s="253">
        <f>IF('910B5'!$C$8="N",ROUND((H139+I139)*N139*$P$3,3),ROUND((H139+J139)*N139*$P$3,3))</f>
        <v>0</v>
      </c>
      <c r="Q139" s="254">
        <f t="shared" si="8"/>
        <v>0</v>
      </c>
    </row>
    <row r="140" spans="1:17">
      <c r="A140" s="234">
        <f>'80-120-40'!$B$2</f>
        <v>0</v>
      </c>
      <c r="B140" s="235" t="str">
        <f>LEFT('80-120-40'!$L$2,3)</f>
        <v/>
      </c>
      <c r="C140" s="155"/>
      <c r="D140" s="154"/>
      <c r="E140" s="156"/>
      <c r="F140" s="157"/>
      <c r="G140" s="154"/>
      <c r="H140" s="251">
        <f t="shared" si="9"/>
        <v>0</v>
      </c>
      <c r="I140" s="158"/>
      <c r="J140" s="159"/>
      <c r="K140" s="160"/>
      <c r="L140" s="161"/>
      <c r="M140" s="252">
        <f t="shared" si="10"/>
        <v>0</v>
      </c>
      <c r="N140" s="252">
        <f t="shared" si="11"/>
        <v>0</v>
      </c>
      <c r="O140" s="253">
        <f>IF('910B5'!$C$8="N",ROUND((H140+I140)*M140*$O$3,3),ROUND((H140+J140)*M140*$O$3,3))</f>
        <v>0</v>
      </c>
      <c r="P140" s="253">
        <f>IF('910B5'!$C$8="N",ROUND((H140+I140)*N140*$P$3,3),ROUND((H140+J140)*N140*$P$3,3))</f>
        <v>0</v>
      </c>
      <c r="Q140" s="254">
        <f t="shared" si="8"/>
        <v>0</v>
      </c>
    </row>
    <row r="141" spans="1:17">
      <c r="A141" s="234">
        <f>'80-120-40'!$B$2</f>
        <v>0</v>
      </c>
      <c r="B141" s="235" t="str">
        <f>LEFT('80-120-40'!$L$2,3)</f>
        <v/>
      </c>
      <c r="C141" s="155"/>
      <c r="D141" s="154"/>
      <c r="E141" s="156"/>
      <c r="F141" s="157"/>
      <c r="G141" s="154"/>
      <c r="H141" s="251">
        <f t="shared" si="9"/>
        <v>0</v>
      </c>
      <c r="I141" s="158"/>
      <c r="J141" s="159"/>
      <c r="K141" s="160"/>
      <c r="L141" s="161"/>
      <c r="M141" s="252">
        <f t="shared" si="10"/>
        <v>0</v>
      </c>
      <c r="N141" s="252">
        <f t="shared" si="11"/>
        <v>0</v>
      </c>
      <c r="O141" s="253">
        <f>IF('910B5'!$C$8="N",ROUND((H141+I141)*M141*$O$3,3),ROUND((H141+J141)*M141*$O$3,3))</f>
        <v>0</v>
      </c>
      <c r="P141" s="253">
        <f>IF('910B5'!$C$8="N",ROUND((H141+I141)*N141*$P$3,3),ROUND((H141+J141)*N141*$P$3,3))</f>
        <v>0</v>
      </c>
      <c r="Q141" s="254">
        <f t="shared" si="8"/>
        <v>0</v>
      </c>
    </row>
    <row r="142" spans="1:17">
      <c r="A142" s="234">
        <f>'80-120-40'!$B$2</f>
        <v>0</v>
      </c>
      <c r="B142" s="235" t="str">
        <f>LEFT('80-120-40'!$L$2,3)</f>
        <v/>
      </c>
      <c r="C142" s="155"/>
      <c r="D142" s="154"/>
      <c r="E142" s="156"/>
      <c r="F142" s="157"/>
      <c r="G142" s="154"/>
      <c r="H142" s="251">
        <f t="shared" si="9"/>
        <v>0</v>
      </c>
      <c r="I142" s="158"/>
      <c r="J142" s="159"/>
      <c r="K142" s="160"/>
      <c r="L142" s="161"/>
      <c r="M142" s="252">
        <f t="shared" si="10"/>
        <v>0</v>
      </c>
      <c r="N142" s="252">
        <f t="shared" si="11"/>
        <v>0</v>
      </c>
      <c r="O142" s="253">
        <f>IF('910B5'!$C$8="N",ROUND((H142+I142)*M142*$O$3,3),ROUND((H142+J142)*M142*$O$3,3))</f>
        <v>0</v>
      </c>
      <c r="P142" s="253">
        <f>IF('910B5'!$C$8="N",ROUND((H142+I142)*N142*$P$3,3),ROUND((H142+J142)*N142*$P$3,3))</f>
        <v>0</v>
      </c>
      <c r="Q142" s="254">
        <f t="shared" si="8"/>
        <v>0</v>
      </c>
    </row>
    <row r="143" spans="1:17">
      <c r="A143" s="234">
        <f>'80-120-40'!$B$2</f>
        <v>0</v>
      </c>
      <c r="B143" s="235" t="str">
        <f>LEFT('80-120-40'!$L$2,3)</f>
        <v/>
      </c>
      <c r="C143" s="155"/>
      <c r="D143" s="154"/>
      <c r="E143" s="156"/>
      <c r="F143" s="157"/>
      <c r="G143" s="154"/>
      <c r="H143" s="251">
        <f t="shared" si="9"/>
        <v>0</v>
      </c>
      <c r="I143" s="158"/>
      <c r="J143" s="159"/>
      <c r="K143" s="160"/>
      <c r="L143" s="161"/>
      <c r="M143" s="252">
        <f t="shared" si="10"/>
        <v>0</v>
      </c>
      <c r="N143" s="252">
        <f t="shared" si="11"/>
        <v>0</v>
      </c>
      <c r="O143" s="253">
        <f>IF('910B5'!$C$8="N",ROUND((H143+I143)*M143*$O$3,3),ROUND((H143+J143)*M143*$O$3,3))</f>
        <v>0</v>
      </c>
      <c r="P143" s="253">
        <f>IF('910B5'!$C$8="N",ROUND((H143+I143)*N143*$P$3,3),ROUND((H143+J143)*N143*$P$3,3))</f>
        <v>0</v>
      </c>
      <c r="Q143" s="254">
        <f t="shared" si="8"/>
        <v>0</v>
      </c>
    </row>
    <row r="144" spans="1:17">
      <c r="A144" s="234">
        <f>'80-120-40'!$B$2</f>
        <v>0</v>
      </c>
      <c r="B144" s="235" t="str">
        <f>LEFT('80-120-40'!$L$2,3)</f>
        <v/>
      </c>
      <c r="C144" s="155"/>
      <c r="D144" s="154"/>
      <c r="E144" s="156"/>
      <c r="F144" s="157"/>
      <c r="G144" s="154"/>
      <c r="H144" s="251">
        <f t="shared" si="9"/>
        <v>0</v>
      </c>
      <c r="I144" s="158"/>
      <c r="J144" s="159"/>
      <c r="K144" s="160"/>
      <c r="L144" s="161"/>
      <c r="M144" s="252">
        <f t="shared" si="10"/>
        <v>0</v>
      </c>
      <c r="N144" s="252">
        <f t="shared" si="11"/>
        <v>0</v>
      </c>
      <c r="O144" s="253">
        <f>IF('910B5'!$C$8="N",ROUND((H144+I144)*M144*$O$3,3),ROUND((H144+J144)*M144*$O$3,3))</f>
        <v>0</v>
      </c>
      <c r="P144" s="253">
        <f>IF('910B5'!$C$8="N",ROUND((H144+I144)*N144*$P$3,3),ROUND((H144+J144)*N144*$P$3,3))</f>
        <v>0</v>
      </c>
      <c r="Q144" s="254">
        <f t="shared" si="8"/>
        <v>0</v>
      </c>
    </row>
    <row r="145" spans="1:17">
      <c r="A145" s="234">
        <f>'80-120-40'!$B$2</f>
        <v>0</v>
      </c>
      <c r="B145" s="235" t="str">
        <f>LEFT('80-120-40'!$L$2,3)</f>
        <v/>
      </c>
      <c r="C145" s="155"/>
      <c r="D145" s="154"/>
      <c r="E145" s="156"/>
      <c r="F145" s="157"/>
      <c r="G145" s="154"/>
      <c r="H145" s="251">
        <f t="shared" si="9"/>
        <v>0</v>
      </c>
      <c r="I145" s="158"/>
      <c r="J145" s="159"/>
      <c r="K145" s="160"/>
      <c r="L145" s="161"/>
      <c r="M145" s="252">
        <f t="shared" si="10"/>
        <v>0</v>
      </c>
      <c r="N145" s="252">
        <f t="shared" si="11"/>
        <v>0</v>
      </c>
      <c r="O145" s="253">
        <f>IF('910B5'!$C$8="N",ROUND((H145+I145)*M145*$O$3,3),ROUND((H145+J145)*M145*$O$3,3))</f>
        <v>0</v>
      </c>
      <c r="P145" s="253">
        <f>IF('910B5'!$C$8="N",ROUND((H145+I145)*N145*$P$3,3),ROUND((H145+J145)*N145*$P$3,3))</f>
        <v>0</v>
      </c>
      <c r="Q145" s="254">
        <f t="shared" si="8"/>
        <v>0</v>
      </c>
    </row>
    <row r="146" spans="1:17">
      <c r="A146" s="234">
        <f>'80-120-40'!$B$2</f>
        <v>0</v>
      </c>
      <c r="B146" s="235" t="str">
        <f>LEFT('80-120-40'!$L$2,3)</f>
        <v/>
      </c>
      <c r="C146" s="155"/>
      <c r="D146" s="154"/>
      <c r="E146" s="156"/>
      <c r="F146" s="157"/>
      <c r="G146" s="154"/>
      <c r="H146" s="251">
        <f t="shared" si="9"/>
        <v>0</v>
      </c>
      <c r="I146" s="158"/>
      <c r="J146" s="159"/>
      <c r="K146" s="160"/>
      <c r="L146" s="161"/>
      <c r="M146" s="252">
        <f t="shared" si="10"/>
        <v>0</v>
      </c>
      <c r="N146" s="252">
        <f t="shared" si="11"/>
        <v>0</v>
      </c>
      <c r="O146" s="253">
        <f>IF('910B5'!$C$8="N",ROUND((H146+I146)*M146*$O$3,3),ROUND((H146+J146)*M146*$O$3,3))</f>
        <v>0</v>
      </c>
      <c r="P146" s="253">
        <f>IF('910B5'!$C$8="N",ROUND((H146+I146)*N146*$P$3,3),ROUND((H146+J146)*N146*$P$3,3))</f>
        <v>0</v>
      </c>
      <c r="Q146" s="254">
        <f t="shared" si="8"/>
        <v>0</v>
      </c>
    </row>
    <row r="147" spans="1:17">
      <c r="A147" s="234">
        <f>'80-120-40'!$B$2</f>
        <v>0</v>
      </c>
      <c r="B147" s="235" t="str">
        <f>LEFT('80-120-40'!$L$2,3)</f>
        <v/>
      </c>
      <c r="C147" s="155"/>
      <c r="D147" s="154"/>
      <c r="E147" s="156"/>
      <c r="F147" s="157"/>
      <c r="G147" s="154"/>
      <c r="H147" s="251">
        <f t="shared" si="9"/>
        <v>0</v>
      </c>
      <c r="I147" s="158"/>
      <c r="J147" s="159"/>
      <c r="K147" s="160"/>
      <c r="L147" s="161"/>
      <c r="M147" s="252">
        <f t="shared" si="10"/>
        <v>0</v>
      </c>
      <c r="N147" s="252">
        <f t="shared" si="11"/>
        <v>0</v>
      </c>
      <c r="O147" s="253">
        <f>IF('910B5'!$C$8="N",ROUND((H147+I147)*M147*$O$3,3),ROUND((H147+J147)*M147*$O$3,3))</f>
        <v>0</v>
      </c>
      <c r="P147" s="253">
        <f>IF('910B5'!$C$8="N",ROUND((H147+I147)*N147*$P$3,3),ROUND((H147+J147)*N147*$P$3,3))</f>
        <v>0</v>
      </c>
      <c r="Q147" s="254">
        <f t="shared" si="8"/>
        <v>0</v>
      </c>
    </row>
    <row r="148" spans="1:17">
      <c r="A148" s="234">
        <f>'80-120-40'!$B$2</f>
        <v>0</v>
      </c>
      <c r="B148" s="235" t="str">
        <f>LEFT('80-120-40'!$L$2,3)</f>
        <v/>
      </c>
      <c r="C148" s="155"/>
      <c r="D148" s="154"/>
      <c r="E148" s="156"/>
      <c r="F148" s="157"/>
      <c r="G148" s="154"/>
      <c r="H148" s="251">
        <f t="shared" si="9"/>
        <v>0</v>
      </c>
      <c r="I148" s="158"/>
      <c r="J148" s="159"/>
      <c r="K148" s="160"/>
      <c r="L148" s="161"/>
      <c r="M148" s="252">
        <f t="shared" si="10"/>
        <v>0</v>
      </c>
      <c r="N148" s="252">
        <f t="shared" si="11"/>
        <v>0</v>
      </c>
      <c r="O148" s="253">
        <f>IF('910B5'!$C$8="N",ROUND((H148+I148)*M148*$O$3,3),ROUND((H148+J148)*M148*$O$3,3))</f>
        <v>0</v>
      </c>
      <c r="P148" s="253">
        <f>IF('910B5'!$C$8="N",ROUND((H148+I148)*N148*$P$3,3),ROUND((H148+J148)*N148*$P$3,3))</f>
        <v>0</v>
      </c>
      <c r="Q148" s="254">
        <f t="shared" si="8"/>
        <v>0</v>
      </c>
    </row>
    <row r="149" spans="1:17">
      <c r="A149" s="234">
        <f>'80-120-40'!$B$2</f>
        <v>0</v>
      </c>
      <c r="B149" s="235" t="str">
        <f>LEFT('80-120-40'!$L$2,3)</f>
        <v/>
      </c>
      <c r="C149" s="155"/>
      <c r="D149" s="154"/>
      <c r="E149" s="156"/>
      <c r="F149" s="157"/>
      <c r="G149" s="154"/>
      <c r="H149" s="251">
        <f t="shared" si="9"/>
        <v>0</v>
      </c>
      <c r="I149" s="158"/>
      <c r="J149" s="159"/>
      <c r="K149" s="160"/>
      <c r="L149" s="161"/>
      <c r="M149" s="252">
        <f t="shared" si="10"/>
        <v>0</v>
      </c>
      <c r="N149" s="252">
        <f t="shared" si="11"/>
        <v>0</v>
      </c>
      <c r="O149" s="253">
        <f>IF('910B5'!$C$8="N",ROUND((H149+I149)*M149*$O$3,3),ROUND((H149+J149)*M149*$O$3,3))</f>
        <v>0</v>
      </c>
      <c r="P149" s="253">
        <f>IF('910B5'!$C$8="N",ROUND((H149+I149)*N149*$P$3,3),ROUND((H149+J149)*N149*$P$3,3))</f>
        <v>0</v>
      </c>
      <c r="Q149" s="254">
        <f t="shared" si="8"/>
        <v>0</v>
      </c>
    </row>
    <row r="150" spans="1:17">
      <c r="A150" s="234">
        <f>'80-120-40'!$B$2</f>
        <v>0</v>
      </c>
      <c r="B150" s="235" t="str">
        <f>LEFT('80-120-40'!$L$2,3)</f>
        <v/>
      </c>
      <c r="C150" s="155"/>
      <c r="D150" s="154"/>
      <c r="E150" s="156"/>
      <c r="F150" s="157"/>
      <c r="G150" s="154"/>
      <c r="H150" s="251">
        <f t="shared" si="9"/>
        <v>0</v>
      </c>
      <c r="I150" s="158"/>
      <c r="J150" s="159"/>
      <c r="K150" s="160"/>
      <c r="L150" s="161"/>
      <c r="M150" s="252">
        <f t="shared" si="10"/>
        <v>0</v>
      </c>
      <c r="N150" s="252">
        <f t="shared" si="11"/>
        <v>0</v>
      </c>
      <c r="O150" s="253">
        <f>IF('910B5'!$C$8="N",ROUND((H150+I150)*M150*$O$3,3),ROUND((H150+J150)*M150*$O$3,3))</f>
        <v>0</v>
      </c>
      <c r="P150" s="253">
        <f>IF('910B5'!$C$8="N",ROUND((H150+I150)*N150*$P$3,3),ROUND((H150+J150)*N150*$P$3,3))</f>
        <v>0</v>
      </c>
      <c r="Q150" s="254">
        <f t="shared" si="8"/>
        <v>0</v>
      </c>
    </row>
    <row r="151" spans="1:17">
      <c r="A151" s="234">
        <f>'80-120-40'!$B$2</f>
        <v>0</v>
      </c>
      <c r="B151" s="235" t="str">
        <f>LEFT('80-120-40'!$L$2,3)</f>
        <v/>
      </c>
      <c r="C151" s="155"/>
      <c r="D151" s="154"/>
      <c r="E151" s="156"/>
      <c r="F151" s="157"/>
      <c r="G151" s="154"/>
      <c r="H151" s="251">
        <f t="shared" si="9"/>
        <v>0</v>
      </c>
      <c r="I151" s="158"/>
      <c r="J151" s="159"/>
      <c r="K151" s="160"/>
      <c r="L151" s="161"/>
      <c r="M151" s="252">
        <f t="shared" si="10"/>
        <v>0</v>
      </c>
      <c r="N151" s="252">
        <f t="shared" si="11"/>
        <v>0</v>
      </c>
      <c r="O151" s="253">
        <f>IF('910B5'!$C$8="N",ROUND((H151+I151)*M151*$O$3,3),ROUND((H151+J151)*M151*$O$3,3))</f>
        <v>0</v>
      </c>
      <c r="P151" s="253">
        <f>IF('910B5'!$C$8="N",ROUND((H151+I151)*N151*$P$3,3),ROUND((H151+J151)*N151*$P$3,3))</f>
        <v>0</v>
      </c>
      <c r="Q151" s="254">
        <f t="shared" si="8"/>
        <v>0</v>
      </c>
    </row>
    <row r="152" spans="1:17">
      <c r="A152" s="234">
        <f>'80-120-40'!$B$2</f>
        <v>0</v>
      </c>
      <c r="B152" s="235" t="str">
        <f>LEFT('80-120-40'!$L$2,3)</f>
        <v/>
      </c>
      <c r="C152" s="155"/>
      <c r="D152" s="154"/>
      <c r="E152" s="156"/>
      <c r="F152" s="157"/>
      <c r="G152" s="154"/>
      <c r="H152" s="251">
        <f t="shared" si="9"/>
        <v>0</v>
      </c>
      <c r="I152" s="158"/>
      <c r="J152" s="159"/>
      <c r="K152" s="160"/>
      <c r="L152" s="161"/>
      <c r="M152" s="252">
        <f t="shared" si="10"/>
        <v>0</v>
      </c>
      <c r="N152" s="252">
        <f t="shared" si="11"/>
        <v>0</v>
      </c>
      <c r="O152" s="253">
        <f>IF('910B5'!$C$8="N",ROUND((H152+I152)*M152*$O$3,3),ROUND((H152+J152)*M152*$O$3,3))</f>
        <v>0</v>
      </c>
      <c r="P152" s="253">
        <f>IF('910B5'!$C$8="N",ROUND((H152+I152)*N152*$P$3,3),ROUND((H152+J152)*N152*$P$3,3))</f>
        <v>0</v>
      </c>
      <c r="Q152" s="254">
        <f t="shared" si="8"/>
        <v>0</v>
      </c>
    </row>
    <row r="153" spans="1:17">
      <c r="A153" s="234">
        <f>'80-120-40'!$B$2</f>
        <v>0</v>
      </c>
      <c r="B153" s="235" t="str">
        <f>LEFT('80-120-40'!$L$2,3)</f>
        <v/>
      </c>
      <c r="C153" s="163"/>
      <c r="D153" s="162"/>
      <c r="E153" s="164"/>
      <c r="F153" s="158"/>
      <c r="G153" s="162"/>
      <c r="H153" s="251">
        <f t="shared" si="9"/>
        <v>0</v>
      </c>
      <c r="I153" s="158"/>
      <c r="J153" s="159"/>
      <c r="K153" s="160"/>
      <c r="L153" s="161"/>
      <c r="M153" s="252">
        <f t="shared" si="10"/>
        <v>0</v>
      </c>
      <c r="N153" s="252">
        <f t="shared" si="11"/>
        <v>0</v>
      </c>
      <c r="O153" s="253">
        <f>IF('910B5'!$C$8="N",ROUND((H153+I153)*M153*$O$3,3),ROUND((H153+J153)*M153*$O$3,3))</f>
        <v>0</v>
      </c>
      <c r="P153" s="253">
        <f>IF('910B5'!$C$8="N",ROUND((H153+I153)*N153*$P$3,3),ROUND((H153+J153)*N153*$P$3,3))</f>
        <v>0</v>
      </c>
      <c r="Q153" s="254">
        <f t="shared" si="8"/>
        <v>0</v>
      </c>
    </row>
    <row r="154" spans="1:17">
      <c r="A154" s="234">
        <f>'80-120-40'!$B$2</f>
        <v>0</v>
      </c>
      <c r="B154" s="235" t="str">
        <f>LEFT('80-120-40'!$L$2,3)</f>
        <v/>
      </c>
      <c r="C154" s="155"/>
      <c r="D154" s="154"/>
      <c r="E154" s="156"/>
      <c r="F154" s="157"/>
      <c r="G154" s="154"/>
      <c r="H154" s="251">
        <f t="shared" si="9"/>
        <v>0</v>
      </c>
      <c r="I154" s="158"/>
      <c r="J154" s="159"/>
      <c r="K154" s="160"/>
      <c r="L154" s="161"/>
      <c r="M154" s="252">
        <f t="shared" si="10"/>
        <v>0</v>
      </c>
      <c r="N154" s="252">
        <f t="shared" si="11"/>
        <v>0</v>
      </c>
      <c r="O154" s="253">
        <f>IF('910B5'!$C$8="N",ROUND((H154+I154)*M154*$O$3,3),ROUND((H154+J154)*M154*$O$3,3))</f>
        <v>0</v>
      </c>
      <c r="P154" s="253">
        <f>IF('910B5'!$C$8="N",ROUND((H154+I154)*N154*$P$3,3),ROUND((H154+J154)*N154*$P$3,3))</f>
        <v>0</v>
      </c>
      <c r="Q154" s="254">
        <f t="shared" si="8"/>
        <v>0</v>
      </c>
    </row>
    <row r="155" spans="1:17">
      <c r="A155" s="234">
        <f>'80-120-40'!$B$2</f>
        <v>0</v>
      </c>
      <c r="B155" s="235" t="str">
        <f>LEFT('80-120-40'!$L$2,3)</f>
        <v/>
      </c>
      <c r="C155" s="163"/>
      <c r="D155" s="162"/>
      <c r="E155" s="164"/>
      <c r="F155" s="158"/>
      <c r="G155" s="162"/>
      <c r="H155" s="251">
        <f t="shared" si="9"/>
        <v>0</v>
      </c>
      <c r="I155" s="158"/>
      <c r="J155" s="159"/>
      <c r="K155" s="160"/>
      <c r="L155" s="161"/>
      <c r="M155" s="252">
        <f t="shared" si="10"/>
        <v>0</v>
      </c>
      <c r="N155" s="252">
        <f t="shared" si="11"/>
        <v>0</v>
      </c>
      <c r="O155" s="253">
        <f>IF('910B5'!$C$8="N",ROUND((H155+I155)*M155*$O$3,3),ROUND((H155+J155)*M155*$O$3,3))</f>
        <v>0</v>
      </c>
      <c r="P155" s="253">
        <f>IF('910B5'!$C$8="N",ROUND((H155+I155)*N155*$P$3,3),ROUND((H155+J155)*N155*$P$3,3))</f>
        <v>0</v>
      </c>
      <c r="Q155" s="254">
        <f t="shared" si="8"/>
        <v>0</v>
      </c>
    </row>
    <row r="156" spans="1:17">
      <c r="A156" s="234">
        <f>'80-120-40'!$B$2</f>
        <v>0</v>
      </c>
      <c r="B156" s="235" t="str">
        <f>LEFT('80-120-40'!$L$2,3)</f>
        <v/>
      </c>
      <c r="C156" s="155"/>
      <c r="D156" s="154"/>
      <c r="E156" s="156"/>
      <c r="F156" s="157"/>
      <c r="G156" s="154"/>
      <c r="H156" s="251">
        <f t="shared" si="9"/>
        <v>0</v>
      </c>
      <c r="I156" s="158"/>
      <c r="J156" s="159"/>
      <c r="K156" s="160"/>
      <c r="L156" s="161"/>
      <c r="M156" s="252">
        <f t="shared" si="10"/>
        <v>0</v>
      </c>
      <c r="N156" s="252">
        <f t="shared" si="11"/>
        <v>0</v>
      </c>
      <c r="O156" s="253">
        <f>IF('910B5'!$C$8="N",ROUND((H156+I156)*M156*$O$3,3),ROUND((H156+J156)*M156*$O$3,3))</f>
        <v>0</v>
      </c>
      <c r="P156" s="253">
        <f>IF('910B5'!$C$8="N",ROUND((H156+I156)*N156*$P$3,3),ROUND((H156+J156)*N156*$P$3,3))</f>
        <v>0</v>
      </c>
      <c r="Q156" s="254">
        <f t="shared" si="8"/>
        <v>0</v>
      </c>
    </row>
    <row r="157" spans="1:17">
      <c r="A157" s="234">
        <f>'80-120-40'!$B$2</f>
        <v>0</v>
      </c>
      <c r="B157" s="235" t="str">
        <f>LEFT('80-120-40'!$L$2,3)</f>
        <v/>
      </c>
      <c r="C157" s="163"/>
      <c r="D157" s="162"/>
      <c r="E157" s="164"/>
      <c r="F157" s="158"/>
      <c r="G157" s="162"/>
      <c r="H157" s="251">
        <f t="shared" si="9"/>
        <v>0</v>
      </c>
      <c r="I157" s="158"/>
      <c r="J157" s="159"/>
      <c r="K157" s="160"/>
      <c r="L157" s="161"/>
      <c r="M157" s="252">
        <f t="shared" si="10"/>
        <v>0</v>
      </c>
      <c r="N157" s="252">
        <f t="shared" si="11"/>
        <v>0</v>
      </c>
      <c r="O157" s="253">
        <f>IF('910B5'!$C$8="N",ROUND((H157+I157)*M157*$O$3,3),ROUND((H157+J157)*M157*$O$3,3))</f>
        <v>0</v>
      </c>
      <c r="P157" s="253">
        <f>IF('910B5'!$C$8="N",ROUND((H157+I157)*N157*$P$3,3),ROUND((H157+J157)*N157*$P$3,3))</f>
        <v>0</v>
      </c>
      <c r="Q157" s="254">
        <f t="shared" si="8"/>
        <v>0</v>
      </c>
    </row>
    <row r="158" spans="1:17">
      <c r="A158" s="234">
        <f>'80-120-40'!$B$2</f>
        <v>0</v>
      </c>
      <c r="B158" s="235" t="str">
        <f>LEFT('80-120-40'!$L$2,3)</f>
        <v/>
      </c>
      <c r="C158" s="155"/>
      <c r="D158" s="154"/>
      <c r="E158" s="156"/>
      <c r="F158" s="157"/>
      <c r="G158" s="154"/>
      <c r="H158" s="251">
        <f t="shared" si="9"/>
        <v>0</v>
      </c>
      <c r="I158" s="158"/>
      <c r="J158" s="159"/>
      <c r="K158" s="160"/>
      <c r="L158" s="161"/>
      <c r="M158" s="252">
        <f t="shared" si="10"/>
        <v>0</v>
      </c>
      <c r="N158" s="252">
        <f t="shared" si="11"/>
        <v>0</v>
      </c>
      <c r="O158" s="253">
        <f>IF('910B5'!$C$8="N",ROUND((H158+I158)*M158*$O$3,3),ROUND((H158+J158)*M158*$O$3,3))</f>
        <v>0</v>
      </c>
      <c r="P158" s="253">
        <f>IF('910B5'!$C$8="N",ROUND((H158+I158)*N158*$P$3,3),ROUND((H158+J158)*N158*$P$3,3))</f>
        <v>0</v>
      </c>
      <c r="Q158" s="254">
        <f t="shared" si="8"/>
        <v>0</v>
      </c>
    </row>
    <row r="159" spans="1:17">
      <c r="A159" s="234">
        <f>'80-120-40'!$B$2</f>
        <v>0</v>
      </c>
      <c r="B159" s="235" t="str">
        <f>LEFT('80-120-40'!$L$2,3)</f>
        <v/>
      </c>
      <c r="C159" s="155"/>
      <c r="D159" s="154"/>
      <c r="E159" s="156"/>
      <c r="F159" s="157"/>
      <c r="G159" s="154"/>
      <c r="H159" s="251">
        <f t="shared" si="9"/>
        <v>0</v>
      </c>
      <c r="I159" s="158"/>
      <c r="J159" s="159"/>
      <c r="K159" s="160"/>
      <c r="L159" s="161"/>
      <c r="M159" s="252">
        <f t="shared" si="10"/>
        <v>0</v>
      </c>
      <c r="N159" s="252">
        <f t="shared" si="11"/>
        <v>0</v>
      </c>
      <c r="O159" s="253">
        <f>IF('910B5'!$C$8="N",ROUND((H159+I159)*M159*$O$3,3),ROUND((H159+J159)*M159*$O$3,3))</f>
        <v>0</v>
      </c>
      <c r="P159" s="253">
        <f>IF('910B5'!$C$8="N",ROUND((H159+I159)*N159*$P$3,3),ROUND((H159+J159)*N159*$P$3,3))</f>
        <v>0</v>
      </c>
      <c r="Q159" s="254">
        <f t="shared" si="8"/>
        <v>0</v>
      </c>
    </row>
    <row r="160" spans="1:17">
      <c r="A160" s="234">
        <f>'80-120-40'!$B$2</f>
        <v>0</v>
      </c>
      <c r="B160" s="235" t="str">
        <f>LEFT('80-120-40'!$L$2,3)</f>
        <v/>
      </c>
      <c r="C160" s="163"/>
      <c r="D160" s="162"/>
      <c r="E160" s="164"/>
      <c r="F160" s="158"/>
      <c r="G160" s="162"/>
      <c r="H160" s="251">
        <f t="shared" si="9"/>
        <v>0</v>
      </c>
      <c r="I160" s="158"/>
      <c r="J160" s="159"/>
      <c r="K160" s="160"/>
      <c r="L160" s="161"/>
      <c r="M160" s="252">
        <f t="shared" si="10"/>
        <v>0</v>
      </c>
      <c r="N160" s="252">
        <f t="shared" si="11"/>
        <v>0</v>
      </c>
      <c r="O160" s="253">
        <f>IF('910B5'!$C$8="N",ROUND((H160+I160)*M160*$O$3,3),ROUND((H160+J160)*M160*$O$3,3))</f>
        <v>0</v>
      </c>
      <c r="P160" s="253">
        <f>IF('910B5'!$C$8="N",ROUND((H160+I160)*N160*$P$3,3),ROUND((H160+J160)*N160*$P$3,3))</f>
        <v>0</v>
      </c>
      <c r="Q160" s="254">
        <f t="shared" si="8"/>
        <v>0</v>
      </c>
    </row>
    <row r="161" spans="1:17">
      <c r="A161" s="234">
        <f>'80-120-40'!$B$2</f>
        <v>0</v>
      </c>
      <c r="B161" s="235" t="str">
        <f>LEFT('80-120-40'!$L$2,3)</f>
        <v/>
      </c>
      <c r="C161" s="165"/>
      <c r="D161" s="154"/>
      <c r="E161" s="156"/>
      <c r="F161" s="157"/>
      <c r="G161" s="154"/>
      <c r="H161" s="251">
        <f t="shared" si="9"/>
        <v>0</v>
      </c>
      <c r="I161" s="158"/>
      <c r="J161" s="159"/>
      <c r="K161" s="160"/>
      <c r="L161" s="161"/>
      <c r="M161" s="252">
        <f t="shared" si="10"/>
        <v>0</v>
      </c>
      <c r="N161" s="252">
        <f t="shared" si="11"/>
        <v>0</v>
      </c>
      <c r="O161" s="253">
        <f>IF('910B5'!$C$8="N",ROUND((H161+I161)*M161*$O$3,3),ROUND((H161+J161)*M161*$O$3,3))</f>
        <v>0</v>
      </c>
      <c r="P161" s="253">
        <f>IF('910B5'!$C$8="N",ROUND((H161+I161)*N161*$P$3,3),ROUND((H161+J161)*N161*$P$3,3))</f>
        <v>0</v>
      </c>
      <c r="Q161" s="254">
        <f t="shared" si="8"/>
        <v>0</v>
      </c>
    </row>
    <row r="162" spans="1:17">
      <c r="A162" s="234">
        <f>'80-120-40'!$B$2</f>
        <v>0</v>
      </c>
      <c r="B162" s="235" t="str">
        <f>LEFT('80-120-40'!$L$2,3)</f>
        <v/>
      </c>
      <c r="C162" s="155"/>
      <c r="D162" s="154"/>
      <c r="E162" s="156"/>
      <c r="F162" s="157"/>
      <c r="G162" s="154"/>
      <c r="H162" s="251">
        <f t="shared" si="9"/>
        <v>0</v>
      </c>
      <c r="I162" s="158"/>
      <c r="J162" s="159"/>
      <c r="K162" s="160"/>
      <c r="L162" s="161"/>
      <c r="M162" s="252">
        <f t="shared" si="10"/>
        <v>0</v>
      </c>
      <c r="N162" s="252">
        <f t="shared" si="11"/>
        <v>0</v>
      </c>
      <c r="O162" s="253">
        <f>IF('910B5'!$C$8="N",ROUND((H162+I162)*M162*$O$3,3),ROUND((H162+J162)*M162*$O$3,3))</f>
        <v>0</v>
      </c>
      <c r="P162" s="253">
        <f>IF('910B5'!$C$8="N",ROUND((H162+I162)*N162*$P$3,3),ROUND((H162+J162)*N162*$P$3,3))</f>
        <v>0</v>
      </c>
      <c r="Q162" s="254">
        <f t="shared" si="8"/>
        <v>0</v>
      </c>
    </row>
    <row r="163" spans="1:17">
      <c r="A163" s="234">
        <f>'80-120-40'!$B$2</f>
        <v>0</v>
      </c>
      <c r="B163" s="235" t="str">
        <f>LEFT('80-120-40'!$L$2,3)</f>
        <v/>
      </c>
      <c r="C163" s="155"/>
      <c r="D163" s="154"/>
      <c r="E163" s="156"/>
      <c r="F163" s="157"/>
      <c r="G163" s="154"/>
      <c r="H163" s="251">
        <f t="shared" si="9"/>
        <v>0</v>
      </c>
      <c r="I163" s="158"/>
      <c r="J163" s="159"/>
      <c r="K163" s="160"/>
      <c r="L163" s="161"/>
      <c r="M163" s="252">
        <f t="shared" si="10"/>
        <v>0</v>
      </c>
      <c r="N163" s="252">
        <f t="shared" si="11"/>
        <v>0</v>
      </c>
      <c r="O163" s="253">
        <f>IF('910B5'!$C$8="N",ROUND((H163+I163)*M163*$O$3,3),ROUND((H163+J163)*M163*$O$3,3))</f>
        <v>0</v>
      </c>
      <c r="P163" s="253">
        <f>IF('910B5'!$C$8="N",ROUND((H163+I163)*N163*$P$3,3),ROUND((H163+J163)*N163*$P$3,3))</f>
        <v>0</v>
      </c>
      <c r="Q163" s="254">
        <f t="shared" si="8"/>
        <v>0</v>
      </c>
    </row>
    <row r="164" spans="1:17">
      <c r="A164" s="234">
        <f>'80-120-40'!$B$2</f>
        <v>0</v>
      </c>
      <c r="B164" s="235" t="str">
        <f>LEFT('80-120-40'!$L$2,3)</f>
        <v/>
      </c>
      <c r="C164" s="155"/>
      <c r="D164" s="154"/>
      <c r="E164" s="156"/>
      <c r="F164" s="157"/>
      <c r="G164" s="154"/>
      <c r="H164" s="251">
        <f t="shared" si="9"/>
        <v>0</v>
      </c>
      <c r="I164" s="158"/>
      <c r="J164" s="159"/>
      <c r="K164" s="160"/>
      <c r="L164" s="161"/>
      <c r="M164" s="252">
        <f t="shared" si="10"/>
        <v>0</v>
      </c>
      <c r="N164" s="252">
        <f t="shared" si="11"/>
        <v>0</v>
      </c>
      <c r="O164" s="253">
        <f>IF('910B5'!$C$8="N",ROUND((H164+I164)*M164*$O$3,3),ROUND((H164+J164)*M164*$O$3,3))</f>
        <v>0</v>
      </c>
      <c r="P164" s="253">
        <f>IF('910B5'!$C$8="N",ROUND((H164+I164)*N164*$P$3,3),ROUND((H164+J164)*N164*$P$3,3))</f>
        <v>0</v>
      </c>
      <c r="Q164" s="254">
        <f t="shared" si="8"/>
        <v>0</v>
      </c>
    </row>
    <row r="165" spans="1:17">
      <c r="A165" s="234">
        <f>'80-120-40'!$B$2</f>
        <v>0</v>
      </c>
      <c r="B165" s="235" t="str">
        <f>LEFT('80-120-40'!$L$2,3)</f>
        <v/>
      </c>
      <c r="C165" s="163"/>
      <c r="D165" s="162"/>
      <c r="E165" s="164"/>
      <c r="F165" s="158"/>
      <c r="G165" s="162"/>
      <c r="H165" s="251">
        <f t="shared" si="9"/>
        <v>0</v>
      </c>
      <c r="I165" s="158"/>
      <c r="J165" s="159"/>
      <c r="K165" s="160"/>
      <c r="L165" s="161"/>
      <c r="M165" s="252">
        <f t="shared" si="10"/>
        <v>0</v>
      </c>
      <c r="N165" s="252">
        <f t="shared" si="11"/>
        <v>0</v>
      </c>
      <c r="O165" s="253">
        <f>IF('910B5'!$C$8="N",ROUND((H165+I165)*M165*$O$3,3),ROUND((H165+J165)*M165*$O$3,3))</f>
        <v>0</v>
      </c>
      <c r="P165" s="253">
        <f>IF('910B5'!$C$8="N",ROUND((H165+I165)*N165*$P$3,3),ROUND((H165+J165)*N165*$P$3,3))</f>
        <v>0</v>
      </c>
      <c r="Q165" s="254">
        <f t="shared" si="8"/>
        <v>0</v>
      </c>
    </row>
    <row r="166" spans="1:17">
      <c r="A166" s="234">
        <f>'80-120-40'!$B$2</f>
        <v>0</v>
      </c>
      <c r="B166" s="235" t="str">
        <f>LEFT('80-120-40'!$L$2,3)</f>
        <v/>
      </c>
      <c r="C166" s="155"/>
      <c r="D166" s="154"/>
      <c r="E166" s="156"/>
      <c r="F166" s="157"/>
      <c r="G166" s="154"/>
      <c r="H166" s="251">
        <f t="shared" si="9"/>
        <v>0</v>
      </c>
      <c r="I166" s="158"/>
      <c r="J166" s="159"/>
      <c r="K166" s="160"/>
      <c r="L166" s="161"/>
      <c r="M166" s="252">
        <f t="shared" si="10"/>
        <v>0</v>
      </c>
      <c r="N166" s="252">
        <f t="shared" si="11"/>
        <v>0</v>
      </c>
      <c r="O166" s="253">
        <f>IF('910B5'!$C$8="N",ROUND((H166+I166)*M166*$O$3,3),ROUND((H166+J166)*M166*$O$3,3))</f>
        <v>0</v>
      </c>
      <c r="P166" s="253">
        <f>IF('910B5'!$C$8="N",ROUND((H166+I166)*N166*$P$3,3),ROUND((H166+J166)*N166*$P$3,3))</f>
        <v>0</v>
      </c>
      <c r="Q166" s="254">
        <f t="shared" si="8"/>
        <v>0</v>
      </c>
    </row>
    <row r="167" spans="1:17">
      <c r="A167" s="234">
        <f>'80-120-40'!$B$2</f>
        <v>0</v>
      </c>
      <c r="B167" s="235" t="str">
        <f>LEFT('80-120-40'!$L$2,3)</f>
        <v/>
      </c>
      <c r="C167" s="155"/>
      <c r="D167" s="154"/>
      <c r="E167" s="156"/>
      <c r="F167" s="157"/>
      <c r="G167" s="154"/>
      <c r="H167" s="251">
        <f t="shared" si="9"/>
        <v>0</v>
      </c>
      <c r="I167" s="158"/>
      <c r="J167" s="159"/>
      <c r="K167" s="160"/>
      <c r="L167" s="161"/>
      <c r="M167" s="252">
        <f t="shared" si="10"/>
        <v>0</v>
      </c>
      <c r="N167" s="252">
        <f t="shared" si="11"/>
        <v>0</v>
      </c>
      <c r="O167" s="253">
        <f>IF('910B5'!$C$8="N",ROUND((H167+I167)*M167*$O$3,3),ROUND((H167+J167)*M167*$O$3,3))</f>
        <v>0</v>
      </c>
      <c r="P167" s="253">
        <f>IF('910B5'!$C$8="N",ROUND((H167+I167)*N167*$P$3,3),ROUND((H167+J167)*N167*$P$3,3))</f>
        <v>0</v>
      </c>
      <c r="Q167" s="254">
        <f t="shared" si="8"/>
        <v>0</v>
      </c>
    </row>
    <row r="168" spans="1:17">
      <c r="A168" s="234">
        <f>'80-120-40'!$B$2</f>
        <v>0</v>
      </c>
      <c r="B168" s="235" t="str">
        <f>LEFT('80-120-40'!$L$2,3)</f>
        <v/>
      </c>
      <c r="C168" s="155"/>
      <c r="D168" s="154"/>
      <c r="E168" s="156"/>
      <c r="F168" s="157"/>
      <c r="G168" s="154"/>
      <c r="H168" s="251">
        <f t="shared" si="9"/>
        <v>0</v>
      </c>
      <c r="I168" s="158"/>
      <c r="J168" s="159"/>
      <c r="K168" s="160"/>
      <c r="L168" s="161"/>
      <c r="M168" s="252">
        <f t="shared" si="10"/>
        <v>0</v>
      </c>
      <c r="N168" s="252">
        <f t="shared" si="11"/>
        <v>0</v>
      </c>
      <c r="O168" s="253">
        <f>IF('910B5'!$C$8="N",ROUND((H168+I168)*M168*$O$3,3),ROUND((H168+J168)*M168*$O$3,3))</f>
        <v>0</v>
      </c>
      <c r="P168" s="253">
        <f>IF('910B5'!$C$8="N",ROUND((H168+I168)*N168*$P$3,3),ROUND((H168+J168)*N168*$P$3,3))</f>
        <v>0</v>
      </c>
      <c r="Q168" s="254">
        <f t="shared" si="8"/>
        <v>0</v>
      </c>
    </row>
    <row r="169" spans="1:17">
      <c r="A169" s="234">
        <f>'80-120-40'!$B$2</f>
        <v>0</v>
      </c>
      <c r="B169" s="235" t="str">
        <f>LEFT('80-120-40'!$L$2,3)</f>
        <v/>
      </c>
      <c r="C169" s="155"/>
      <c r="D169" s="154"/>
      <c r="E169" s="166"/>
      <c r="F169" s="167"/>
      <c r="G169" s="168"/>
      <c r="H169" s="251">
        <f t="shared" si="9"/>
        <v>0</v>
      </c>
      <c r="I169" s="158"/>
      <c r="J169" s="159"/>
      <c r="K169" s="160"/>
      <c r="L169" s="161"/>
      <c r="M169" s="252">
        <f t="shared" si="10"/>
        <v>0</v>
      </c>
      <c r="N169" s="252">
        <f t="shared" si="11"/>
        <v>0</v>
      </c>
      <c r="O169" s="253">
        <f>IF('910B5'!$C$8="N",ROUND((H169+I169)*M169*$O$3,3),ROUND((H169+J169)*M169*$O$3,3))</f>
        <v>0</v>
      </c>
      <c r="P169" s="253">
        <f>IF('910B5'!$C$8="N",ROUND((H169+I169)*N169*$P$3,3),ROUND((H169+J169)*N169*$P$3,3))</f>
        <v>0</v>
      </c>
      <c r="Q169" s="254">
        <f t="shared" si="8"/>
        <v>0</v>
      </c>
    </row>
    <row r="170" spans="1:17">
      <c r="A170" s="234">
        <f>'80-120-40'!$B$2</f>
        <v>0</v>
      </c>
      <c r="B170" s="235" t="str">
        <f>LEFT('80-120-40'!$L$2,3)</f>
        <v/>
      </c>
      <c r="C170" s="155"/>
      <c r="D170" s="154"/>
      <c r="E170" s="156"/>
      <c r="F170" s="157"/>
      <c r="G170" s="154"/>
      <c r="H170" s="251">
        <f t="shared" si="9"/>
        <v>0</v>
      </c>
      <c r="I170" s="158"/>
      <c r="J170" s="159"/>
      <c r="K170" s="160"/>
      <c r="L170" s="161"/>
      <c r="M170" s="252">
        <f t="shared" si="10"/>
        <v>0</v>
      </c>
      <c r="N170" s="252">
        <f t="shared" si="11"/>
        <v>0</v>
      </c>
      <c r="O170" s="253">
        <f>IF('910B5'!$C$8="N",ROUND((H170+I170)*M170*$O$3,3),ROUND((H170+J170)*M170*$O$3,3))</f>
        <v>0</v>
      </c>
      <c r="P170" s="253">
        <f>IF('910B5'!$C$8="N",ROUND((H170+I170)*N170*$P$3,3),ROUND((H170+J170)*N170*$P$3,3))</f>
        <v>0</v>
      </c>
      <c r="Q170" s="254">
        <f t="shared" si="8"/>
        <v>0</v>
      </c>
    </row>
    <row r="171" spans="1:17">
      <c r="A171" s="234">
        <f>'80-120-40'!$B$2</f>
        <v>0</v>
      </c>
      <c r="B171" s="235" t="str">
        <f>LEFT('80-120-40'!$L$2,3)</f>
        <v/>
      </c>
      <c r="C171" s="155"/>
      <c r="D171" s="154"/>
      <c r="E171" s="156"/>
      <c r="F171" s="157"/>
      <c r="G171" s="154"/>
      <c r="H171" s="251">
        <f t="shared" si="9"/>
        <v>0</v>
      </c>
      <c r="I171" s="158"/>
      <c r="J171" s="159"/>
      <c r="K171" s="160"/>
      <c r="L171" s="161"/>
      <c r="M171" s="252">
        <f t="shared" si="10"/>
        <v>0</v>
      </c>
      <c r="N171" s="252">
        <f t="shared" si="11"/>
        <v>0</v>
      </c>
      <c r="O171" s="253">
        <f>IF('910B5'!$C$8="N",ROUND((H171+I171)*M171*$O$3,3),ROUND((H171+J171)*M171*$O$3,3))</f>
        <v>0</v>
      </c>
      <c r="P171" s="253">
        <f>IF('910B5'!$C$8="N",ROUND((H171+I171)*N171*$P$3,3),ROUND((H171+J171)*N171*$P$3,3))</f>
        <v>0</v>
      </c>
      <c r="Q171" s="254">
        <f t="shared" si="8"/>
        <v>0</v>
      </c>
    </row>
    <row r="172" spans="1:17">
      <c r="A172" s="234">
        <f>'80-120-40'!$B$2</f>
        <v>0</v>
      </c>
      <c r="B172" s="235" t="str">
        <f>LEFT('80-120-40'!$L$2,3)</f>
        <v/>
      </c>
      <c r="C172" s="155"/>
      <c r="D172" s="154"/>
      <c r="E172" s="156"/>
      <c r="F172" s="157"/>
      <c r="G172" s="154"/>
      <c r="H172" s="251">
        <f t="shared" si="9"/>
        <v>0</v>
      </c>
      <c r="I172" s="158"/>
      <c r="J172" s="159"/>
      <c r="K172" s="160"/>
      <c r="L172" s="161"/>
      <c r="M172" s="252">
        <f t="shared" si="10"/>
        <v>0</v>
      </c>
      <c r="N172" s="252">
        <f t="shared" si="11"/>
        <v>0</v>
      </c>
      <c r="O172" s="253">
        <f>IF('910B5'!$C$8="N",ROUND((H172+I172)*M172*$O$3,3),ROUND((H172+J172)*M172*$O$3,3))</f>
        <v>0</v>
      </c>
      <c r="P172" s="253">
        <f>IF('910B5'!$C$8="N",ROUND((H172+I172)*N172*$P$3,3),ROUND((H172+J172)*N172*$P$3,3))</f>
        <v>0</v>
      </c>
      <c r="Q172" s="254">
        <f t="shared" si="8"/>
        <v>0</v>
      </c>
    </row>
    <row r="173" spans="1:17">
      <c r="A173" s="234">
        <f>'80-120-40'!$B$2</f>
        <v>0</v>
      </c>
      <c r="B173" s="235" t="str">
        <f>LEFT('80-120-40'!$L$2,3)</f>
        <v/>
      </c>
      <c r="C173" s="155"/>
      <c r="D173" s="154"/>
      <c r="E173" s="156"/>
      <c r="F173" s="157"/>
      <c r="G173" s="154"/>
      <c r="H173" s="251">
        <f t="shared" si="9"/>
        <v>0</v>
      </c>
      <c r="I173" s="158"/>
      <c r="J173" s="159"/>
      <c r="K173" s="160"/>
      <c r="L173" s="161"/>
      <c r="M173" s="252">
        <f t="shared" si="10"/>
        <v>0</v>
      </c>
      <c r="N173" s="252">
        <f t="shared" si="11"/>
        <v>0</v>
      </c>
      <c r="O173" s="253">
        <f>IF('910B5'!$C$8="N",ROUND((H173+I173)*M173*$O$3,3),ROUND((H173+J173)*M173*$O$3,3))</f>
        <v>0</v>
      </c>
      <c r="P173" s="253">
        <f>IF('910B5'!$C$8="N",ROUND((H173+I173)*N173*$P$3,3),ROUND((H173+J173)*N173*$P$3,3))</f>
        <v>0</v>
      </c>
      <c r="Q173" s="254">
        <f t="shared" si="8"/>
        <v>0</v>
      </c>
    </row>
    <row r="174" spans="1:17">
      <c r="A174" s="234">
        <f>'80-120-40'!$B$2</f>
        <v>0</v>
      </c>
      <c r="B174" s="235" t="str">
        <f>LEFT('80-120-40'!$L$2,3)</f>
        <v/>
      </c>
      <c r="C174" s="163"/>
      <c r="D174" s="162"/>
      <c r="E174" s="164"/>
      <c r="F174" s="158"/>
      <c r="G174" s="162"/>
      <c r="H174" s="251">
        <f t="shared" si="9"/>
        <v>0</v>
      </c>
      <c r="I174" s="158"/>
      <c r="J174" s="159"/>
      <c r="K174" s="160"/>
      <c r="L174" s="161"/>
      <c r="M174" s="252">
        <f t="shared" si="10"/>
        <v>0</v>
      </c>
      <c r="N174" s="252">
        <f t="shared" si="11"/>
        <v>0</v>
      </c>
      <c r="O174" s="253">
        <f>IF('910B5'!$C$8="N",ROUND((H174+I174)*M174*$O$3,3),ROUND((H174+J174)*M174*$O$3,3))</f>
        <v>0</v>
      </c>
      <c r="P174" s="253">
        <f>IF('910B5'!$C$8="N",ROUND((H174+I174)*N174*$P$3,3),ROUND((H174+J174)*N174*$P$3,3))</f>
        <v>0</v>
      </c>
      <c r="Q174" s="254">
        <f t="shared" si="8"/>
        <v>0</v>
      </c>
    </row>
    <row r="175" spans="1:17">
      <c r="A175" s="234">
        <f>'80-120-40'!$B$2</f>
        <v>0</v>
      </c>
      <c r="B175" s="235" t="str">
        <f>LEFT('80-120-40'!$L$2,3)</f>
        <v/>
      </c>
      <c r="C175" s="155"/>
      <c r="D175" s="154"/>
      <c r="E175" s="156"/>
      <c r="F175" s="157"/>
      <c r="G175" s="154"/>
      <c r="H175" s="251">
        <f t="shared" si="9"/>
        <v>0</v>
      </c>
      <c r="I175" s="158"/>
      <c r="J175" s="159"/>
      <c r="K175" s="160"/>
      <c r="L175" s="161"/>
      <c r="M175" s="252">
        <f t="shared" si="10"/>
        <v>0</v>
      </c>
      <c r="N175" s="252">
        <f t="shared" si="11"/>
        <v>0</v>
      </c>
      <c r="O175" s="253">
        <f>IF('910B5'!$C$8="N",ROUND((H175+I175)*M175*$O$3,3),ROUND((H175+J175)*M175*$O$3,3))</f>
        <v>0</v>
      </c>
      <c r="P175" s="253">
        <f>IF('910B5'!$C$8="N",ROUND((H175+I175)*N175*$P$3,3),ROUND((H175+J175)*N175*$P$3,3))</f>
        <v>0</v>
      </c>
      <c r="Q175" s="254">
        <f t="shared" ref="Q175:Q189" si="12">ROUND(O175*$Q$3,2)+ROUND(P175*$Q$3,2)</f>
        <v>0</v>
      </c>
    </row>
    <row r="176" spans="1:17">
      <c r="A176" s="234">
        <f>'80-120-40'!$B$2</f>
        <v>0</v>
      </c>
      <c r="B176" s="235" t="str">
        <f>LEFT('80-120-40'!$L$2,3)</f>
        <v/>
      </c>
      <c r="C176" s="163"/>
      <c r="D176" s="162"/>
      <c r="E176" s="164"/>
      <c r="F176" s="158"/>
      <c r="G176" s="162"/>
      <c r="H176" s="251">
        <f t="shared" si="9"/>
        <v>0</v>
      </c>
      <c r="I176" s="158"/>
      <c r="J176" s="159"/>
      <c r="K176" s="160"/>
      <c r="L176" s="161"/>
      <c r="M176" s="252">
        <f t="shared" si="10"/>
        <v>0</v>
      </c>
      <c r="N176" s="252">
        <f t="shared" si="11"/>
        <v>0</v>
      </c>
      <c r="O176" s="253">
        <f>IF('910B5'!$C$8="N",ROUND((H176+I176)*M176*$O$3,3),ROUND((H176+J176)*M176*$O$3,3))</f>
        <v>0</v>
      </c>
      <c r="P176" s="253">
        <f>IF('910B5'!$C$8="N",ROUND((H176+I176)*N176*$P$3,3),ROUND((H176+J176)*N176*$P$3,3))</f>
        <v>0</v>
      </c>
      <c r="Q176" s="254">
        <f t="shared" si="12"/>
        <v>0</v>
      </c>
    </row>
    <row r="177" spans="1:17">
      <c r="A177" s="234">
        <f>'80-120-40'!$B$2</f>
        <v>0</v>
      </c>
      <c r="B177" s="235" t="str">
        <f>LEFT('80-120-40'!$L$2,3)</f>
        <v/>
      </c>
      <c r="C177" s="155"/>
      <c r="D177" s="154"/>
      <c r="E177" s="156"/>
      <c r="F177" s="157"/>
      <c r="G177" s="154"/>
      <c r="H177" s="251">
        <f t="shared" si="9"/>
        <v>0</v>
      </c>
      <c r="I177" s="158"/>
      <c r="J177" s="159"/>
      <c r="K177" s="160"/>
      <c r="L177" s="161"/>
      <c r="M177" s="252">
        <f t="shared" si="10"/>
        <v>0</v>
      </c>
      <c r="N177" s="252">
        <f t="shared" si="11"/>
        <v>0</v>
      </c>
      <c r="O177" s="253">
        <f>IF('910B5'!$C$8="N",ROUND((H177+I177)*M177*$O$3,3),ROUND((H177+J177)*M177*$O$3,3))</f>
        <v>0</v>
      </c>
      <c r="P177" s="253">
        <f>IF('910B5'!$C$8="N",ROUND((H177+I177)*N177*$P$3,3),ROUND((H177+J177)*N177*$P$3,3))</f>
        <v>0</v>
      </c>
      <c r="Q177" s="254">
        <f t="shared" si="12"/>
        <v>0</v>
      </c>
    </row>
    <row r="178" spans="1:17">
      <c r="A178" s="234">
        <f>'80-120-40'!$B$2</f>
        <v>0</v>
      </c>
      <c r="B178" s="235" t="str">
        <f>LEFT('80-120-40'!$L$2,3)</f>
        <v/>
      </c>
      <c r="C178" s="155"/>
      <c r="D178" s="154"/>
      <c r="E178" s="156"/>
      <c r="F178" s="157"/>
      <c r="G178" s="154"/>
      <c r="H178" s="251">
        <f t="shared" si="9"/>
        <v>0</v>
      </c>
      <c r="I178" s="158"/>
      <c r="J178" s="159"/>
      <c r="K178" s="160"/>
      <c r="L178" s="161"/>
      <c r="M178" s="252">
        <f t="shared" si="10"/>
        <v>0</v>
      </c>
      <c r="N178" s="252">
        <f t="shared" si="11"/>
        <v>0</v>
      </c>
      <c r="O178" s="253">
        <f>IF('910B5'!$C$8="N",ROUND((H178+I178)*M178*$O$3,3),ROUND((H178+J178)*M178*$O$3,3))</f>
        <v>0</v>
      </c>
      <c r="P178" s="253">
        <f>IF('910B5'!$C$8="N",ROUND((H178+I178)*N178*$P$3,3),ROUND((H178+J178)*N178*$P$3,3))</f>
        <v>0</v>
      </c>
      <c r="Q178" s="254">
        <f t="shared" si="12"/>
        <v>0</v>
      </c>
    </row>
    <row r="179" spans="1:17">
      <c r="A179" s="234">
        <f>'80-120-40'!$B$2</f>
        <v>0</v>
      </c>
      <c r="B179" s="235" t="str">
        <f>LEFT('80-120-40'!$L$2,3)</f>
        <v/>
      </c>
      <c r="C179" s="163"/>
      <c r="D179" s="162"/>
      <c r="E179" s="164"/>
      <c r="F179" s="158"/>
      <c r="G179" s="162"/>
      <c r="H179" s="251">
        <f t="shared" si="9"/>
        <v>0</v>
      </c>
      <c r="I179" s="158"/>
      <c r="J179" s="159"/>
      <c r="K179" s="160"/>
      <c r="L179" s="161"/>
      <c r="M179" s="252">
        <f t="shared" si="10"/>
        <v>0</v>
      </c>
      <c r="N179" s="252">
        <f t="shared" si="11"/>
        <v>0</v>
      </c>
      <c r="O179" s="253">
        <f>IF('910B5'!$C$8="N",ROUND((H179+I179)*M179*$O$3,3),ROUND((H179+J179)*M179*$O$3,3))</f>
        <v>0</v>
      </c>
      <c r="P179" s="253">
        <f>IF('910B5'!$C$8="N",ROUND((H179+I179)*N179*$P$3,3),ROUND((H179+J179)*N179*$P$3,3))</f>
        <v>0</v>
      </c>
      <c r="Q179" s="254">
        <f t="shared" si="12"/>
        <v>0</v>
      </c>
    </row>
    <row r="180" spans="1:17">
      <c r="A180" s="234">
        <f>'80-120-40'!$B$2</f>
        <v>0</v>
      </c>
      <c r="B180" s="235" t="str">
        <f>LEFT('80-120-40'!$L$2,3)</f>
        <v/>
      </c>
      <c r="C180" s="155"/>
      <c r="D180" s="154"/>
      <c r="E180" s="156"/>
      <c r="F180" s="157"/>
      <c r="G180" s="154"/>
      <c r="H180" s="251">
        <f t="shared" si="9"/>
        <v>0</v>
      </c>
      <c r="I180" s="158"/>
      <c r="J180" s="159"/>
      <c r="K180" s="160"/>
      <c r="L180" s="161"/>
      <c r="M180" s="252">
        <f t="shared" si="10"/>
        <v>0</v>
      </c>
      <c r="N180" s="252">
        <f t="shared" si="11"/>
        <v>0</v>
      </c>
      <c r="O180" s="253">
        <f>IF('910B5'!$C$8="N",ROUND((H180+I180)*M180*$O$3,3),ROUND((H180+J180)*M180*$O$3,3))</f>
        <v>0</v>
      </c>
      <c r="P180" s="253">
        <f>IF('910B5'!$C$8="N",ROUND((H180+I180)*N180*$P$3,3),ROUND((H180+J180)*N180*$P$3,3))</f>
        <v>0</v>
      </c>
      <c r="Q180" s="254">
        <f t="shared" si="12"/>
        <v>0</v>
      </c>
    </row>
    <row r="181" spans="1:17">
      <c r="A181" s="234">
        <f>'80-120-40'!$B$2</f>
        <v>0</v>
      </c>
      <c r="B181" s="235" t="str">
        <f>LEFT('80-120-40'!$L$2,3)</f>
        <v/>
      </c>
      <c r="C181" s="155"/>
      <c r="D181" s="154"/>
      <c r="E181" s="156"/>
      <c r="F181" s="157"/>
      <c r="G181" s="154"/>
      <c r="H181" s="251">
        <f t="shared" si="9"/>
        <v>0</v>
      </c>
      <c r="I181" s="158"/>
      <c r="J181" s="159"/>
      <c r="K181" s="160"/>
      <c r="L181" s="161"/>
      <c r="M181" s="252">
        <f t="shared" si="10"/>
        <v>0</v>
      </c>
      <c r="N181" s="252">
        <f t="shared" si="11"/>
        <v>0</v>
      </c>
      <c r="O181" s="253">
        <f>IF('910B5'!$C$8="N",ROUND((H181+I181)*M181*$O$3,3),ROUND((H181+J181)*M181*$O$3,3))</f>
        <v>0</v>
      </c>
      <c r="P181" s="253">
        <f>IF('910B5'!$C$8="N",ROUND((H181+I181)*N181*$P$3,3),ROUND((H181+J181)*N181*$P$3,3))</f>
        <v>0</v>
      </c>
      <c r="Q181" s="254">
        <f t="shared" si="12"/>
        <v>0</v>
      </c>
    </row>
    <row r="182" spans="1:17">
      <c r="A182" s="234">
        <f>'80-120-40'!$B$2</f>
        <v>0</v>
      </c>
      <c r="B182" s="235" t="str">
        <f>LEFT('80-120-40'!$L$2,3)</f>
        <v/>
      </c>
      <c r="C182" s="155"/>
      <c r="D182" s="154"/>
      <c r="E182" s="156"/>
      <c r="F182" s="157"/>
      <c r="G182" s="154"/>
      <c r="H182" s="251">
        <f t="shared" si="9"/>
        <v>0</v>
      </c>
      <c r="I182" s="158"/>
      <c r="J182" s="159"/>
      <c r="K182" s="160"/>
      <c r="L182" s="161"/>
      <c r="M182" s="252">
        <f t="shared" si="10"/>
        <v>0</v>
      </c>
      <c r="N182" s="252">
        <f t="shared" si="11"/>
        <v>0</v>
      </c>
      <c r="O182" s="253">
        <f>IF('910B5'!$C$8="N",ROUND((H182+I182)*M182*$O$3,3),ROUND((H182+J182)*M182*$O$3,3))</f>
        <v>0</v>
      </c>
      <c r="P182" s="253">
        <f>IF('910B5'!$C$8="N",ROUND((H182+I182)*N182*$P$3,3),ROUND((H182+J182)*N182*$P$3,3))</f>
        <v>0</v>
      </c>
      <c r="Q182" s="254">
        <f t="shared" si="12"/>
        <v>0</v>
      </c>
    </row>
    <row r="183" spans="1:17">
      <c r="A183" s="234">
        <f>'80-120-40'!$B$2</f>
        <v>0</v>
      </c>
      <c r="B183" s="235" t="str">
        <f>LEFT('80-120-40'!$L$2,3)</f>
        <v/>
      </c>
      <c r="C183" s="155"/>
      <c r="D183" s="154"/>
      <c r="E183" s="156"/>
      <c r="F183" s="157"/>
      <c r="G183" s="154"/>
      <c r="H183" s="251">
        <f t="shared" si="9"/>
        <v>0</v>
      </c>
      <c r="I183" s="158"/>
      <c r="J183" s="159"/>
      <c r="K183" s="160"/>
      <c r="L183" s="161"/>
      <c r="M183" s="252">
        <f t="shared" si="10"/>
        <v>0</v>
      </c>
      <c r="N183" s="252">
        <f t="shared" si="11"/>
        <v>0</v>
      </c>
      <c r="O183" s="253">
        <f>IF('910B5'!$C$8="N",ROUND((H183+I183)*M183*$O$3,3),ROUND((H183+J183)*M183*$O$3,3))</f>
        <v>0</v>
      </c>
      <c r="P183" s="253">
        <f>IF('910B5'!$C$8="N",ROUND((H183+I183)*N183*$P$3,3),ROUND((H183+J183)*N183*$P$3,3))</f>
        <v>0</v>
      </c>
      <c r="Q183" s="254">
        <f t="shared" si="12"/>
        <v>0</v>
      </c>
    </row>
    <row r="184" spans="1:17">
      <c r="A184" s="234">
        <f>'80-120-40'!$B$2</f>
        <v>0</v>
      </c>
      <c r="B184" s="235" t="str">
        <f>LEFT('80-120-40'!$L$2,3)</f>
        <v/>
      </c>
      <c r="C184" s="163"/>
      <c r="D184" s="162"/>
      <c r="E184" s="164"/>
      <c r="F184" s="158"/>
      <c r="G184" s="162"/>
      <c r="H184" s="251">
        <f t="shared" si="9"/>
        <v>0</v>
      </c>
      <c r="I184" s="158"/>
      <c r="J184" s="159"/>
      <c r="K184" s="160"/>
      <c r="L184" s="161"/>
      <c r="M184" s="252">
        <f t="shared" si="10"/>
        <v>0</v>
      </c>
      <c r="N184" s="252">
        <f t="shared" si="11"/>
        <v>0</v>
      </c>
      <c r="O184" s="253">
        <f>IF('910B5'!$C$8="N",ROUND((H184+I184)*M184*$O$3,3),ROUND((H184+J184)*M184*$O$3,3))</f>
        <v>0</v>
      </c>
      <c r="P184" s="253">
        <f>IF('910B5'!$C$8="N",ROUND((H184+I184)*N184*$P$3,3),ROUND((H184+J184)*N184*$P$3,3))</f>
        <v>0</v>
      </c>
      <c r="Q184" s="254">
        <f t="shared" si="12"/>
        <v>0</v>
      </c>
    </row>
    <row r="185" spans="1:17">
      <c r="A185" s="234">
        <f>'80-120-40'!$B$2</f>
        <v>0</v>
      </c>
      <c r="B185" s="235" t="str">
        <f>LEFT('80-120-40'!$L$2,3)</f>
        <v/>
      </c>
      <c r="C185" s="155"/>
      <c r="D185" s="154"/>
      <c r="E185" s="156"/>
      <c r="F185" s="157"/>
      <c r="G185" s="154"/>
      <c r="H185" s="251">
        <f t="shared" si="9"/>
        <v>0</v>
      </c>
      <c r="I185" s="158"/>
      <c r="J185" s="159"/>
      <c r="K185" s="160"/>
      <c r="L185" s="161"/>
      <c r="M185" s="252">
        <f t="shared" si="10"/>
        <v>0</v>
      </c>
      <c r="N185" s="252">
        <f t="shared" si="11"/>
        <v>0</v>
      </c>
      <c r="O185" s="253">
        <f>IF('910B5'!$C$8="N",ROUND((H185+I185)*M185*$O$3,3),ROUND((H185+J185)*M185*$O$3,3))</f>
        <v>0</v>
      </c>
      <c r="P185" s="253">
        <f>IF('910B5'!$C$8="N",ROUND((H185+I185)*N185*$P$3,3),ROUND((H185+J185)*N185*$P$3,3))</f>
        <v>0</v>
      </c>
      <c r="Q185" s="254">
        <f t="shared" si="12"/>
        <v>0</v>
      </c>
    </row>
    <row r="186" spans="1:17">
      <c r="A186" s="234">
        <f>'80-120-40'!$B$2</f>
        <v>0</v>
      </c>
      <c r="B186" s="235" t="str">
        <f>LEFT('80-120-40'!$L$2,3)</f>
        <v/>
      </c>
      <c r="C186" s="155"/>
      <c r="D186" s="154"/>
      <c r="E186" s="156"/>
      <c r="F186" s="157"/>
      <c r="G186" s="154"/>
      <c r="H186" s="251">
        <f t="shared" si="9"/>
        <v>0</v>
      </c>
      <c r="I186" s="158"/>
      <c r="J186" s="159"/>
      <c r="K186" s="160"/>
      <c r="L186" s="161"/>
      <c r="M186" s="252">
        <f t="shared" si="10"/>
        <v>0</v>
      </c>
      <c r="N186" s="252">
        <f t="shared" si="11"/>
        <v>0</v>
      </c>
      <c r="O186" s="253">
        <f>IF('910B5'!$C$8="N",ROUND((H186+I186)*M186*$O$3,3),ROUND((H186+J186)*M186*$O$3,3))</f>
        <v>0</v>
      </c>
      <c r="P186" s="253">
        <f>IF('910B5'!$C$8="N",ROUND((H186+I186)*N186*$P$3,3),ROUND((H186+J186)*N186*$P$3,3))</f>
        <v>0</v>
      </c>
      <c r="Q186" s="254">
        <f t="shared" si="12"/>
        <v>0</v>
      </c>
    </row>
    <row r="187" spans="1:17">
      <c r="A187" s="234">
        <f>'80-120-40'!$B$2</f>
        <v>0</v>
      </c>
      <c r="B187" s="235" t="str">
        <f>LEFT('80-120-40'!$L$2,3)</f>
        <v/>
      </c>
      <c r="C187" s="163"/>
      <c r="D187" s="162"/>
      <c r="E187" s="164"/>
      <c r="F187" s="158"/>
      <c r="G187" s="162"/>
      <c r="H187" s="251">
        <f t="shared" si="9"/>
        <v>0</v>
      </c>
      <c r="I187" s="158"/>
      <c r="J187" s="159"/>
      <c r="K187" s="160"/>
      <c r="L187" s="161"/>
      <c r="M187" s="252">
        <f t="shared" si="10"/>
        <v>0</v>
      </c>
      <c r="N187" s="252">
        <f t="shared" si="11"/>
        <v>0</v>
      </c>
      <c r="O187" s="253">
        <f>IF('910B5'!$C$8="N",ROUND((H187+I187)*M187*$O$3,3),ROUND((H187+J187)*M187*$O$3,3))</f>
        <v>0</v>
      </c>
      <c r="P187" s="253">
        <f>IF('910B5'!$C$8="N",ROUND((H187+I187)*N187*$P$3,3),ROUND((H187+J187)*N187*$P$3,3))</f>
        <v>0</v>
      </c>
      <c r="Q187" s="254">
        <f t="shared" si="12"/>
        <v>0</v>
      </c>
    </row>
    <row r="188" spans="1:17">
      <c r="A188" s="234">
        <f>'80-120-40'!$B$2</f>
        <v>0</v>
      </c>
      <c r="B188" s="235" t="str">
        <f>LEFT('80-120-40'!$L$2,3)</f>
        <v/>
      </c>
      <c r="C188" s="155"/>
      <c r="D188" s="154"/>
      <c r="E188" s="156"/>
      <c r="F188" s="157"/>
      <c r="G188" s="154"/>
      <c r="H188" s="251">
        <f t="shared" si="9"/>
        <v>0</v>
      </c>
      <c r="I188" s="158"/>
      <c r="J188" s="159"/>
      <c r="K188" s="160"/>
      <c r="L188" s="161"/>
      <c r="M188" s="252">
        <f t="shared" si="10"/>
        <v>0</v>
      </c>
      <c r="N188" s="252">
        <f t="shared" si="11"/>
        <v>0</v>
      </c>
      <c r="O188" s="253">
        <f>IF('910B5'!$C$8="N",ROUND((H188+I188)*M188*$O$3,3),ROUND((H188+J188)*M188*$O$3,3))</f>
        <v>0</v>
      </c>
      <c r="P188" s="253">
        <f>IF('910B5'!$C$8="N",ROUND((H188+I188)*N188*$P$3,3),ROUND((H188+J188)*N188*$P$3,3))</f>
        <v>0</v>
      </c>
      <c r="Q188" s="254">
        <f t="shared" si="12"/>
        <v>0</v>
      </c>
    </row>
    <row r="189" spans="1:17" ht="16.2" thickBot="1">
      <c r="A189" s="234">
        <f>'80-120-40'!$B$2</f>
        <v>0</v>
      </c>
      <c r="B189" s="235" t="str">
        <f>LEFT('80-120-40'!$L$2,3)</f>
        <v/>
      </c>
      <c r="C189" s="155"/>
      <c r="D189" s="154"/>
      <c r="E189" s="156"/>
      <c r="F189" s="169"/>
      <c r="G189" s="170"/>
      <c r="H189" s="255">
        <f t="shared" si="9"/>
        <v>0</v>
      </c>
      <c r="I189" s="171"/>
      <c r="J189" s="172"/>
      <c r="K189" s="160"/>
      <c r="L189" s="161"/>
      <c r="M189" s="252">
        <f t="shared" si="10"/>
        <v>0</v>
      </c>
      <c r="N189" s="252">
        <f t="shared" si="11"/>
        <v>0</v>
      </c>
      <c r="O189" s="253">
        <f>IF('910B5'!$C$8="N",ROUND((H189+I189)*M189*$O$3,3),ROUND((H189+J189)*M189*$O$3,3))</f>
        <v>0</v>
      </c>
      <c r="P189" s="253">
        <f>IF('910B5'!$C$8="N",ROUND((H189+I189)*N189*$P$3,3),ROUND((H189+J189)*N189*$P$3,3))</f>
        <v>0</v>
      </c>
      <c r="Q189" s="254">
        <f t="shared" si="12"/>
        <v>0</v>
      </c>
    </row>
    <row r="190" spans="1:17">
      <c r="F190" s="256">
        <f>SUM(F4:F189)</f>
        <v>0</v>
      </c>
      <c r="G190" s="256">
        <f>SUM(G4:G189)</f>
        <v>0</v>
      </c>
      <c r="H190" s="256">
        <f>SUM(H4:H189)</f>
        <v>0</v>
      </c>
      <c r="I190" s="256">
        <f>SUM(I4:I189)</f>
        <v>0</v>
      </c>
      <c r="J190" s="256">
        <f>SUM(J4:J189)</f>
        <v>0</v>
      </c>
      <c r="O190" s="257">
        <f>SUM(O4:O189)</f>
        <v>0</v>
      </c>
      <c r="P190" s="257">
        <f>SUM(P4:P189)</f>
        <v>0</v>
      </c>
      <c r="Q190" s="258">
        <f t="shared" ref="Q190" si="13">ROUND(O190*$Q$3,2)+ROUND(P190*$Q$3,2)</f>
        <v>0</v>
      </c>
    </row>
  </sheetData>
  <sheetProtection algorithmName="SHA-512" hashValue="dVtHaOBQQi38k3aGyTY0jajzLd/1ynhpZQAWZIlqm9g4trMBUPQ0x1JqTo1Di8EhK7gSgXDSicMCXr0NkJN2kQ==" saltValue="GSW69tRVAS6FgtPZgqs0Vg==" spinCount="100000" sheet="1" objects="1" scenarios="1"/>
  <autoFilter ref="A3:Q190" xr:uid="{D4257B16-9ABB-46C2-A3E7-BC0B4C50DC9A}"/>
  <mergeCells count="2">
    <mergeCell ref="F2:H2"/>
    <mergeCell ref="I2:J2"/>
  </mergeCells>
  <dataValidations count="1">
    <dataValidation type="list" allowBlank="1" showInputMessage="1" showErrorMessage="1" sqref="K4:K189" xr:uid="{270C0672-A08F-4C31-9D26-B25B96A422B6}">
      <formula1>"4-Day,5-Day"</formula1>
    </dataValidation>
  </dataValidations>
  <pageMargins left="1" right="1" top="0.75" bottom="1" header="0.5" footer="0.75"/>
  <pageSetup scale="47" orientation="landscape" horizontalDpi="300" verticalDpi="300" r:id="rId1"/>
  <headerFooter alignWithMargins="0">
    <oddFooter>&amp;L&amp;"-,Bold"&amp;F&amp;C&amp;"-,Bold"&amp;A&amp;R&amp;"-,Bold"&amp;P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D2B914-A698-4E93-B432-5BC2FE97D948}">
            <xm:f>'910B5'!$C$8="Y"</xm:f>
            <x14:dxf>
              <font>
                <color theme="0" tint="-0.24994659260841701"/>
              </font>
            </x14:dxf>
          </x14:cfRule>
          <x14:cfRule type="expression" priority="4" id="{196485A9-9932-4784-BFD4-9BD38E9C9E48}">
            <xm:f>'910B5'!$C$8="N"</xm:f>
            <x14:dxf>
              <font>
                <color rgb="FFFF0000"/>
              </font>
            </x14:dxf>
          </x14:cfRule>
          <xm:sqref>I3:I189</xm:sqref>
        </x14:conditionalFormatting>
        <x14:conditionalFormatting xmlns:xm="http://schemas.microsoft.com/office/excel/2006/main">
          <x14:cfRule type="expression" priority="2" id="{432507FE-985E-48C5-B9DF-724106E381E1}">
            <xm:f>'910B5'!$C$8="Y"</xm:f>
            <x14:dxf>
              <font>
                <color rgb="FFFF0000"/>
              </font>
            </x14:dxf>
          </x14:cfRule>
          <x14:cfRule type="expression" priority="3" id="{18D3C35A-E36C-408F-AA0A-F921028C08F1}">
            <xm:f>'910B5'!$C$8="N"</xm:f>
            <x14:dxf>
              <font>
                <color theme="0" tint="-0.24994659260841701"/>
              </font>
            </x14:dxf>
          </x14:cfRule>
          <xm:sqref>J3:J189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7BBC-D94E-4BB8-BD66-2D43E5BCAEFF}">
  <dimension ref="A1:M129"/>
  <sheetViews>
    <sheetView showGridLines="0" topLeftCell="A32" zoomScaleNormal="100" workbookViewId="0">
      <selection activeCell="J130" sqref="J130"/>
    </sheetView>
  </sheetViews>
  <sheetFormatPr defaultColWidth="8" defaultRowHeight="13.8"/>
  <cols>
    <col min="1" max="1" width="31.33203125" style="1" customWidth="1"/>
    <col min="2" max="2" width="24.6640625" style="1" customWidth="1"/>
    <col min="3" max="3" width="22.33203125" style="1" customWidth="1"/>
    <col min="4" max="4" width="17.33203125" style="1" customWidth="1"/>
    <col min="5" max="5" width="17" style="1" customWidth="1"/>
    <col min="6" max="6" width="15" style="1" customWidth="1"/>
    <col min="7" max="7" width="12.33203125" style="1" customWidth="1"/>
    <col min="8" max="8" width="12.109375" style="12" customWidth="1"/>
    <col min="9" max="9" width="18.44140625" style="1" customWidth="1"/>
    <col min="10" max="10" width="15.6640625" style="3" customWidth="1"/>
    <col min="11" max="11" width="28.33203125" style="1" customWidth="1"/>
    <col min="12" max="16384" width="8" style="1"/>
  </cols>
  <sheetData>
    <row r="1" spans="1:13" ht="14.4">
      <c r="A1" s="271" t="s">
        <v>188</v>
      </c>
      <c r="B1" s="271"/>
      <c r="C1" s="271"/>
      <c r="D1" s="271"/>
      <c r="E1" s="271"/>
      <c r="F1" s="271"/>
      <c r="G1" s="271"/>
      <c r="H1" s="271"/>
      <c r="I1" s="271"/>
      <c r="J1" s="2"/>
      <c r="K1" s="2"/>
    </row>
    <row r="2" spans="1:13" s="2" customFormat="1">
      <c r="A2" s="65" t="str">
        <f>IF($C$6="Select…","ERROR, SELECT IF CHARTER BELOW",IF($C$6="N","District Name","Charter Name"))</f>
        <v>ERROR, SELECT IF CHARTER BELOW</v>
      </c>
      <c r="B2" s="66"/>
      <c r="C2" s="277">
        <f>'80-120-40'!B2</f>
        <v>0</v>
      </c>
      <c r="D2" s="277"/>
      <c r="E2" s="277"/>
      <c r="F2" s="63"/>
      <c r="G2" s="63"/>
      <c r="H2" s="67" t="s">
        <v>1</v>
      </c>
      <c r="I2" s="260">
        <f>'80-120-40'!L2</f>
        <v>0</v>
      </c>
    </row>
    <row r="3" spans="1:13">
      <c r="A3" s="63" t="s">
        <v>0</v>
      </c>
      <c r="B3" s="68"/>
      <c r="C3" s="278"/>
      <c r="D3" s="278"/>
      <c r="E3" s="278"/>
      <c r="F3" s="68"/>
      <c r="G3" s="64"/>
      <c r="H3" s="69"/>
    </row>
    <row r="4" spans="1:13" s="4" customFormat="1">
      <c r="A4" s="70"/>
      <c r="B4" s="70"/>
      <c r="C4" s="70"/>
      <c r="D4" s="70"/>
      <c r="E4" s="70"/>
      <c r="F4" s="70"/>
      <c r="G4" s="70"/>
      <c r="H4" s="71"/>
    </row>
    <row r="5" spans="1:13" s="4" customFormat="1" ht="14.4" thickBot="1">
      <c r="A5" s="70"/>
      <c r="B5" s="70"/>
      <c r="C5" s="70"/>
      <c r="D5" s="70"/>
      <c r="E5" s="70"/>
      <c r="F5" s="70"/>
      <c r="G5" s="70"/>
      <c r="H5" s="71"/>
    </row>
    <row r="6" spans="1:13" ht="15.6">
      <c r="A6" s="261" t="s">
        <v>2</v>
      </c>
      <c r="B6" s="72"/>
      <c r="C6" s="264" t="s">
        <v>181</v>
      </c>
      <c r="D6" s="68"/>
      <c r="E6" s="69" t="s">
        <v>3</v>
      </c>
      <c r="F6" s="73">
        <f>'Reporting Dates'!B4</f>
        <v>45261</v>
      </c>
      <c r="G6" s="68"/>
      <c r="H6" s="69"/>
    </row>
    <row r="7" spans="1:13" ht="15.6">
      <c r="A7" s="262"/>
      <c r="B7" s="74"/>
      <c r="C7" s="75"/>
      <c r="D7" s="68"/>
      <c r="E7" s="69" t="s">
        <v>4</v>
      </c>
      <c r="F7" s="73">
        <f>'Reporting Dates'!B10</f>
        <v>45336</v>
      </c>
      <c r="G7" s="68"/>
      <c r="H7" s="69"/>
    </row>
    <row r="8" spans="1:13" ht="16.2" thickBot="1">
      <c r="A8" s="263" t="s">
        <v>5</v>
      </c>
      <c r="B8" s="76"/>
      <c r="C8" s="265" t="s">
        <v>193</v>
      </c>
      <c r="D8" s="68"/>
      <c r="E8" s="69" t="s">
        <v>6</v>
      </c>
      <c r="F8" s="77">
        <f>'Reporting Dates'!B16</f>
        <v>45574</v>
      </c>
      <c r="G8" s="68"/>
      <c r="H8" s="69"/>
    </row>
    <row r="9" spans="1:13">
      <c r="A9" s="64"/>
      <c r="B9" s="64"/>
      <c r="C9" s="64"/>
      <c r="D9" s="68"/>
      <c r="E9" s="64"/>
      <c r="F9" s="64"/>
      <c r="G9" s="68"/>
      <c r="H9" s="69"/>
    </row>
    <row r="10" spans="1:13" s="3" customFormat="1">
      <c r="A10" s="78" t="s">
        <v>7</v>
      </c>
      <c r="B10" s="79" t="s">
        <v>8</v>
      </c>
      <c r="C10" s="68"/>
      <c r="D10" s="80"/>
      <c r="E10" s="81"/>
      <c r="F10" s="82"/>
      <c r="G10" s="68"/>
      <c r="H10" s="69"/>
      <c r="K10" s="1"/>
      <c r="L10" s="1"/>
      <c r="M10" s="5"/>
    </row>
    <row r="11" spans="1:13">
      <c r="A11" s="69" t="s">
        <v>9</v>
      </c>
      <c r="B11" s="83">
        <f>'80-120-40'!I10</f>
        <v>0</v>
      </c>
      <c r="C11" s="64"/>
      <c r="D11" s="64"/>
      <c r="E11" s="64"/>
      <c r="F11" s="64"/>
      <c r="G11" s="64"/>
      <c r="H11" s="69"/>
      <c r="M11" s="6"/>
    </row>
    <row r="12" spans="1:13">
      <c r="A12" s="69" t="s">
        <v>10</v>
      </c>
      <c r="B12" s="83">
        <f>'80-120-40'!I12</f>
        <v>0</v>
      </c>
      <c r="C12" s="64"/>
      <c r="D12" s="64"/>
      <c r="E12" s="64"/>
      <c r="F12" s="64"/>
      <c r="G12" s="79" t="s">
        <v>11</v>
      </c>
      <c r="H12" s="79" t="s">
        <v>12</v>
      </c>
      <c r="M12" s="6"/>
    </row>
    <row r="13" spans="1:13">
      <c r="A13" s="69" t="s">
        <v>13</v>
      </c>
      <c r="B13" s="84">
        <f>ROUND((B11/2)+B12,2)</f>
        <v>0</v>
      </c>
      <c r="C13" s="64"/>
      <c r="D13" s="64"/>
      <c r="E13" s="64"/>
      <c r="F13" s="64"/>
      <c r="G13" s="7">
        <v>1.44</v>
      </c>
      <c r="H13" s="8">
        <f>ROUND(B13*G13,3)</f>
        <v>0</v>
      </c>
      <c r="L13" s="9"/>
    </row>
    <row r="14" spans="1:13">
      <c r="A14" s="78" t="s">
        <v>14</v>
      </c>
      <c r="B14" s="84"/>
      <c r="C14" s="64"/>
      <c r="D14" s="64"/>
      <c r="E14" s="64"/>
      <c r="F14" s="64"/>
      <c r="G14" s="64"/>
      <c r="H14" s="69"/>
    </row>
    <row r="15" spans="1:13">
      <c r="A15" s="85" t="s">
        <v>15</v>
      </c>
      <c r="B15" s="83">
        <f>'80-120-40'!I15</f>
        <v>0</v>
      </c>
      <c r="C15" s="64"/>
      <c r="D15" s="64"/>
      <c r="E15" s="64"/>
      <c r="F15" s="64"/>
      <c r="G15" s="7">
        <v>1.2</v>
      </c>
      <c r="H15" s="10">
        <f t="shared" ref="H15:H26" si="0">ROUND(B15*G15,3)</f>
        <v>0</v>
      </c>
    </row>
    <row r="16" spans="1:13">
      <c r="A16" s="85" t="s">
        <v>16</v>
      </c>
      <c r="B16" s="83">
        <f>'80-120-40'!I16</f>
        <v>0</v>
      </c>
      <c r="C16" s="64"/>
      <c r="D16" s="64"/>
      <c r="E16" s="64"/>
      <c r="F16" s="64"/>
      <c r="G16" s="7">
        <v>1.18</v>
      </c>
      <c r="H16" s="10">
        <f t="shared" si="0"/>
        <v>0</v>
      </c>
      <c r="L16" s="9"/>
    </row>
    <row r="17" spans="1:12">
      <c r="A17" s="85" t="s">
        <v>17</v>
      </c>
      <c r="B17" s="83">
        <f>'80-120-40'!I17</f>
        <v>0</v>
      </c>
      <c r="C17" s="64"/>
      <c r="D17" s="64"/>
      <c r="E17" s="64"/>
      <c r="F17" s="64"/>
      <c r="G17" s="7">
        <v>1.18</v>
      </c>
      <c r="H17" s="10">
        <f t="shared" si="0"/>
        <v>0</v>
      </c>
      <c r="L17" s="9"/>
    </row>
    <row r="18" spans="1:12">
      <c r="A18" s="85" t="s">
        <v>18</v>
      </c>
      <c r="B18" s="83">
        <f>'80-120-40'!I18</f>
        <v>0</v>
      </c>
      <c r="C18" s="64"/>
      <c r="D18" s="64"/>
      <c r="E18" s="64"/>
      <c r="F18" s="64"/>
      <c r="G18" s="7">
        <v>1.0449999999999999</v>
      </c>
      <c r="H18" s="10">
        <f t="shared" si="0"/>
        <v>0</v>
      </c>
      <c r="L18" s="9"/>
    </row>
    <row r="19" spans="1:12">
      <c r="A19" s="85" t="s">
        <v>19</v>
      </c>
      <c r="B19" s="83">
        <f>'80-120-40'!I19</f>
        <v>0</v>
      </c>
      <c r="C19" s="64"/>
      <c r="D19" s="64"/>
      <c r="E19" s="64"/>
      <c r="F19" s="64"/>
      <c r="G19" s="7">
        <v>1.0449999999999999</v>
      </c>
      <c r="H19" s="10">
        <f t="shared" si="0"/>
        <v>0</v>
      </c>
      <c r="L19" s="9"/>
    </row>
    <row r="20" spans="1:12">
      <c r="A20" s="85" t="s">
        <v>20</v>
      </c>
      <c r="B20" s="83">
        <f>'80-120-40'!I20</f>
        <v>0</v>
      </c>
      <c r="C20" s="64"/>
      <c r="D20" s="64"/>
      <c r="E20" s="64"/>
      <c r="F20" s="64"/>
      <c r="G20" s="7">
        <v>1.0449999999999999</v>
      </c>
      <c r="H20" s="10">
        <f t="shared" si="0"/>
        <v>0</v>
      </c>
      <c r="L20" s="9"/>
    </row>
    <row r="21" spans="1:12">
      <c r="A21" s="85" t="s">
        <v>21</v>
      </c>
      <c r="B21" s="83">
        <f>'80-120-40'!I21</f>
        <v>0</v>
      </c>
      <c r="C21" s="64"/>
      <c r="D21" s="64"/>
      <c r="E21" s="64"/>
      <c r="F21" s="64"/>
      <c r="G21" s="7">
        <v>1.25</v>
      </c>
      <c r="H21" s="10">
        <f t="shared" si="0"/>
        <v>0</v>
      </c>
      <c r="L21" s="9"/>
    </row>
    <row r="22" spans="1:12">
      <c r="A22" s="85" t="s">
        <v>22</v>
      </c>
      <c r="B22" s="83">
        <f>'80-120-40'!I22</f>
        <v>0</v>
      </c>
      <c r="C22" s="64"/>
      <c r="D22" s="64"/>
      <c r="E22" s="64"/>
      <c r="F22" s="64"/>
      <c r="G22" s="7">
        <v>1.25</v>
      </c>
      <c r="H22" s="10">
        <f t="shared" si="0"/>
        <v>0</v>
      </c>
      <c r="L22" s="9"/>
    </row>
    <row r="23" spans="1:12">
      <c r="A23" s="85" t="s">
        <v>23</v>
      </c>
      <c r="B23" s="83">
        <f>'80-120-40'!I23</f>
        <v>0</v>
      </c>
      <c r="C23" s="64"/>
      <c r="D23" s="64"/>
      <c r="E23" s="64"/>
      <c r="F23" s="64"/>
      <c r="G23" s="7">
        <v>1.25</v>
      </c>
      <c r="H23" s="10">
        <f t="shared" si="0"/>
        <v>0</v>
      </c>
      <c r="L23" s="9"/>
    </row>
    <row r="24" spans="1:12">
      <c r="A24" s="85" t="s">
        <v>24</v>
      </c>
      <c r="B24" s="83">
        <f>'80-120-40'!I24</f>
        <v>0</v>
      </c>
      <c r="C24" s="64"/>
      <c r="D24" s="64"/>
      <c r="E24" s="64"/>
      <c r="F24" s="64"/>
      <c r="G24" s="7">
        <v>1.25</v>
      </c>
      <c r="H24" s="10">
        <f t="shared" si="0"/>
        <v>0</v>
      </c>
      <c r="L24" s="9"/>
    </row>
    <row r="25" spans="1:12">
      <c r="A25" s="85" t="s">
        <v>25</v>
      </c>
      <c r="B25" s="83">
        <f>'80-120-40'!I25</f>
        <v>0</v>
      </c>
      <c r="C25" s="64"/>
      <c r="D25" s="64"/>
      <c r="E25" s="64"/>
      <c r="F25" s="64"/>
      <c r="G25" s="7">
        <v>1.25</v>
      </c>
      <c r="H25" s="10">
        <f t="shared" si="0"/>
        <v>0</v>
      </c>
      <c r="L25" s="9"/>
    </row>
    <row r="26" spans="1:12">
      <c r="A26" s="85" t="s">
        <v>26</v>
      </c>
      <c r="B26" s="83">
        <f>'80-120-40'!I26</f>
        <v>0</v>
      </c>
      <c r="C26" s="64"/>
      <c r="D26" s="84"/>
      <c r="E26" s="84"/>
      <c r="F26" s="64"/>
      <c r="G26" s="7">
        <v>1.25</v>
      </c>
      <c r="H26" s="10">
        <f t="shared" si="0"/>
        <v>0</v>
      </c>
      <c r="L26" s="9"/>
    </row>
    <row r="27" spans="1:12">
      <c r="A27" s="69" t="s">
        <v>27</v>
      </c>
      <c r="B27" s="86">
        <f>ROUND(SUM(B15:B26),2)</f>
        <v>0</v>
      </c>
      <c r="C27" s="64"/>
      <c r="D27" s="64"/>
      <c r="E27" s="64"/>
      <c r="F27" s="64"/>
      <c r="G27" s="64"/>
      <c r="H27" s="8">
        <f>SUM(H15:H26)</f>
        <v>0</v>
      </c>
      <c r="L27" s="9"/>
    </row>
    <row r="28" spans="1:12">
      <c r="A28" s="67" t="s">
        <v>28</v>
      </c>
      <c r="B28" s="87">
        <f>ROUND(B13+B27,2)</f>
        <v>0</v>
      </c>
      <c r="C28" s="64"/>
      <c r="D28" s="64"/>
      <c r="E28" s="64"/>
      <c r="F28" s="64"/>
      <c r="G28" s="67" t="s">
        <v>29</v>
      </c>
      <c r="H28" s="11">
        <f>ROUND(H13+H27,3)</f>
        <v>0</v>
      </c>
      <c r="J28" s="147"/>
      <c r="L28" s="9"/>
    </row>
    <row r="29" spans="1:12">
      <c r="A29" s="64"/>
      <c r="B29" s="64"/>
      <c r="C29" s="88"/>
      <c r="D29" s="89"/>
      <c r="E29" s="89"/>
      <c r="F29" s="64"/>
      <c r="G29" s="90"/>
      <c r="H29" s="69"/>
      <c r="L29" s="9"/>
    </row>
    <row r="30" spans="1:12">
      <c r="A30" s="91" t="s">
        <v>30</v>
      </c>
      <c r="B30" s="91"/>
      <c r="C30" s="92" t="s">
        <v>192</v>
      </c>
      <c r="D30" s="79" t="s">
        <v>31</v>
      </c>
      <c r="E30" s="91"/>
      <c r="F30" s="91"/>
      <c r="G30" s="79" t="s">
        <v>32</v>
      </c>
      <c r="H30" s="93"/>
      <c r="I30" s="152"/>
    </row>
    <row r="31" spans="1:12">
      <c r="A31" s="78"/>
      <c r="B31" s="64"/>
      <c r="C31" s="61">
        <v>0</v>
      </c>
      <c r="D31" s="94">
        <v>1</v>
      </c>
      <c r="E31" s="64"/>
      <c r="F31" s="64"/>
      <c r="G31" s="95">
        <f>ROUND((C31*D31),3)</f>
        <v>0</v>
      </c>
      <c r="H31" s="69"/>
    </row>
    <row r="32" spans="1:12">
      <c r="A32" s="78"/>
      <c r="B32" s="64"/>
      <c r="C32" s="96" t="s">
        <v>166</v>
      </c>
      <c r="D32" s="64"/>
      <c r="E32" s="64"/>
      <c r="F32" s="64"/>
      <c r="G32" s="64"/>
      <c r="H32" s="69"/>
    </row>
    <row r="33" spans="1:10">
      <c r="A33" s="64"/>
      <c r="B33" s="91"/>
      <c r="C33" s="91"/>
      <c r="D33" s="91"/>
      <c r="E33" s="91"/>
      <c r="F33" s="91"/>
      <c r="G33" s="67" t="s">
        <v>33</v>
      </c>
      <c r="H33" s="11">
        <f>ROUND(H28*G31,3)</f>
        <v>0</v>
      </c>
    </row>
    <row r="34" spans="1:10">
      <c r="A34" s="97"/>
      <c r="B34" s="98"/>
      <c r="C34" s="99"/>
      <c r="D34" s="79"/>
      <c r="E34" s="64"/>
      <c r="F34" s="64"/>
      <c r="G34" s="64"/>
      <c r="H34" s="69"/>
    </row>
    <row r="35" spans="1:10">
      <c r="A35" s="91" t="s">
        <v>34</v>
      </c>
      <c r="B35" s="79" t="s">
        <v>8</v>
      </c>
      <c r="C35" s="91"/>
      <c r="D35" s="91"/>
      <c r="E35" s="91"/>
      <c r="F35" s="91"/>
      <c r="G35" s="79" t="s">
        <v>11</v>
      </c>
      <c r="H35" s="79" t="s">
        <v>12</v>
      </c>
      <c r="I35" s="152"/>
    </row>
    <row r="36" spans="1:10">
      <c r="A36" s="100" t="s">
        <v>35</v>
      </c>
      <c r="B36" s="13">
        <f>'80-120-40'!I55</f>
        <v>0</v>
      </c>
      <c r="C36" s="64"/>
      <c r="D36" s="64"/>
      <c r="E36" s="64"/>
      <c r="F36" s="64"/>
      <c r="G36" s="14">
        <v>0.7</v>
      </c>
      <c r="H36" s="10">
        <f>ROUND(B36*G36,3)</f>
        <v>0</v>
      </c>
    </row>
    <row r="37" spans="1:10">
      <c r="A37" s="85" t="s">
        <v>36</v>
      </c>
      <c r="B37" s="13">
        <f>'80-120-40'!I56</f>
        <v>0</v>
      </c>
      <c r="C37" s="64"/>
      <c r="D37" s="64"/>
      <c r="E37" s="64"/>
      <c r="F37" s="64"/>
      <c r="G37" s="14">
        <v>1</v>
      </c>
      <c r="H37" s="10">
        <f>ROUND(B37*G37,3)</f>
        <v>0</v>
      </c>
    </row>
    <row r="38" spans="1:10">
      <c r="A38" s="85" t="s">
        <v>37</v>
      </c>
      <c r="B38" s="13">
        <f>'80-120-40'!I57</f>
        <v>0</v>
      </c>
      <c r="C38" s="64"/>
      <c r="D38" s="64"/>
      <c r="E38" s="64"/>
      <c r="F38" s="64"/>
      <c r="G38" s="14">
        <v>2</v>
      </c>
      <c r="H38" s="10">
        <f>ROUND(B38*G38,3)</f>
        <v>0</v>
      </c>
    </row>
    <row r="39" spans="1:10">
      <c r="A39" s="101" t="s">
        <v>38</v>
      </c>
      <c r="B39" s="13">
        <f>'80-120-40'!I58</f>
        <v>0</v>
      </c>
      <c r="C39" s="64"/>
      <c r="D39" s="64"/>
      <c r="E39" s="64"/>
      <c r="F39" s="64"/>
      <c r="G39" s="14">
        <v>2</v>
      </c>
      <c r="H39" s="10">
        <f>ROUND(B39*G39,3)</f>
        <v>0</v>
      </c>
    </row>
    <row r="40" spans="1:10">
      <c r="A40" s="85"/>
      <c r="B40" s="79" t="s">
        <v>39</v>
      </c>
      <c r="C40" s="64"/>
      <c r="D40" s="64"/>
      <c r="E40" s="64"/>
      <c r="F40" s="64"/>
      <c r="G40" s="64"/>
      <c r="H40" s="8"/>
    </row>
    <row r="41" spans="1:10">
      <c r="A41" s="69" t="s">
        <v>40</v>
      </c>
      <c r="B41" s="13">
        <f>'80-120-40'!I62</f>
        <v>0</v>
      </c>
      <c r="C41" s="64"/>
      <c r="D41" s="15"/>
      <c r="E41" s="64"/>
      <c r="F41" s="64"/>
      <c r="G41" s="98">
        <v>25</v>
      </c>
      <c r="H41" s="10">
        <f>ROUND(B41*G41,3)</f>
        <v>0</v>
      </c>
    </row>
    <row r="42" spans="1:10">
      <c r="A42" s="64"/>
      <c r="B42" s="64"/>
      <c r="C42" s="64"/>
      <c r="D42" s="84"/>
      <c r="E42" s="64"/>
      <c r="F42" s="64"/>
      <c r="G42" s="64"/>
      <c r="H42" s="102">
        <f>ROUND(SUM(H36:H41),3)</f>
        <v>0</v>
      </c>
    </row>
    <row r="43" spans="1:10">
      <c r="A43" s="67"/>
      <c r="B43" s="64"/>
      <c r="C43" s="64"/>
      <c r="D43" s="64"/>
      <c r="E43" s="64"/>
      <c r="F43" s="64"/>
      <c r="G43" s="64"/>
      <c r="H43" s="69"/>
    </row>
    <row r="44" spans="1:10" s="16" customFormat="1">
      <c r="A44" s="103" t="s">
        <v>41</v>
      </c>
      <c r="B44" s="79" t="s">
        <v>42</v>
      </c>
      <c r="C44" s="92" t="s">
        <v>43</v>
      </c>
      <c r="D44" s="104" t="s">
        <v>44</v>
      </c>
      <c r="E44" s="105"/>
      <c r="F44" s="105"/>
      <c r="G44" s="106"/>
      <c r="H44" s="107"/>
      <c r="J44" s="3"/>
    </row>
    <row r="45" spans="1:10">
      <c r="A45" s="79" t="s">
        <v>45</v>
      </c>
      <c r="B45" s="79" t="s">
        <v>46</v>
      </c>
      <c r="C45" s="92" t="s">
        <v>46</v>
      </c>
      <c r="D45" s="104" t="s">
        <v>46</v>
      </c>
      <c r="E45" s="64"/>
      <c r="F45" s="79" t="s">
        <v>47</v>
      </c>
      <c r="G45" s="79" t="s">
        <v>11</v>
      </c>
      <c r="H45" s="79" t="s">
        <v>12</v>
      </c>
    </row>
    <row r="46" spans="1:10">
      <c r="A46" s="17" t="s">
        <v>173</v>
      </c>
      <c r="B46" s="59">
        <f>'80-120-40'!J32</f>
        <v>0</v>
      </c>
      <c r="C46" s="142">
        <v>0</v>
      </c>
      <c r="D46" s="108">
        <f>'80-120-40'!M31</f>
        <v>0</v>
      </c>
      <c r="E46" s="64"/>
      <c r="F46" s="18">
        <f>IF($C$8="N",ROUND(B46+C46,2),ROUND(B46+D46,2))</f>
        <v>0</v>
      </c>
      <c r="G46" s="19">
        <v>0.5</v>
      </c>
      <c r="H46" s="10">
        <f>ROUND(F46*G46,3)</f>
        <v>0</v>
      </c>
    </row>
    <row r="47" spans="1:10">
      <c r="A47" s="17" t="s">
        <v>174</v>
      </c>
      <c r="B47" s="59">
        <f>'80-120-40'!J36</f>
        <v>0</v>
      </c>
      <c r="C47" s="142">
        <v>0</v>
      </c>
      <c r="D47" s="108">
        <f>'80-120-40'!M35</f>
        <v>0</v>
      </c>
      <c r="E47" s="64"/>
      <c r="F47" s="18">
        <f>IF($C$8="N",ROUND(B47+C47,2),ROUND(B47+D47,2))</f>
        <v>0</v>
      </c>
      <c r="G47" s="19">
        <v>0.5</v>
      </c>
      <c r="H47" s="10">
        <f>ROUND(F47*G47,3)</f>
        <v>0</v>
      </c>
    </row>
    <row r="48" spans="1:10">
      <c r="A48" s="17" t="s">
        <v>175</v>
      </c>
      <c r="B48" s="60">
        <f>'80-120-40'!J40</f>
        <v>0</v>
      </c>
      <c r="C48" s="143">
        <v>0</v>
      </c>
      <c r="D48" s="109">
        <f>'80-120-40'!M39</f>
        <v>0</v>
      </c>
      <c r="E48" s="64"/>
      <c r="F48" s="18">
        <f>IF($C$8="N",ROUND(B48+C48,2),ROUND(B48+D48,2))</f>
        <v>0</v>
      </c>
      <c r="G48" s="19">
        <v>0.5</v>
      </c>
      <c r="H48" s="10">
        <f>ROUND(F48*G48,3)</f>
        <v>0</v>
      </c>
    </row>
    <row r="49" spans="1:8">
      <c r="A49" s="67" t="s">
        <v>48</v>
      </c>
      <c r="B49" s="20">
        <f>'80-120-40'!J44</f>
        <v>0</v>
      </c>
      <c r="C49" s="21">
        <f>SUM(C46:C48)</f>
        <v>0</v>
      </c>
      <c r="D49" s="21">
        <f>SUM(D46:D48)</f>
        <v>0</v>
      </c>
      <c r="E49" s="64"/>
      <c r="F49" s="22">
        <f>IF($C$8="N",ROUND(B49+C49,2),ROUND(B49+D49,2))</f>
        <v>0</v>
      </c>
      <c r="G49" s="23">
        <v>0.5</v>
      </c>
      <c r="H49" s="24">
        <f>ROUND(F49*G49,3)</f>
        <v>0</v>
      </c>
    </row>
    <row r="50" spans="1:8">
      <c r="A50" s="110"/>
      <c r="B50" s="64"/>
      <c r="C50" s="64"/>
      <c r="D50" s="64"/>
      <c r="E50" s="64"/>
      <c r="F50" s="64"/>
      <c r="G50" s="64"/>
      <c r="H50" s="69"/>
    </row>
    <row r="51" spans="1:8">
      <c r="A51" s="97" t="s">
        <v>49</v>
      </c>
      <c r="B51" s="79" t="s">
        <v>8</v>
      </c>
      <c r="C51" s="92" t="s">
        <v>50</v>
      </c>
      <c r="D51" s="104" t="s">
        <v>51</v>
      </c>
      <c r="E51" s="97"/>
      <c r="F51" s="79" t="s">
        <v>52</v>
      </c>
      <c r="G51" s="79" t="s">
        <v>11</v>
      </c>
      <c r="H51" s="79" t="s">
        <v>12</v>
      </c>
    </row>
    <row r="52" spans="1:8">
      <c r="A52" s="111"/>
      <c r="B52" s="13">
        <f>'80-120-40'!I49</f>
        <v>0</v>
      </c>
      <c r="C52" s="49">
        <v>0</v>
      </c>
      <c r="D52" s="112">
        <f>'80-120-40'!L48</f>
        <v>0</v>
      </c>
      <c r="E52" s="64"/>
      <c r="F52" s="18">
        <f>IF($C$8="N",ROUND(B52+C52,2),ROUND(B52+D52,2))</f>
        <v>0</v>
      </c>
      <c r="G52" s="113">
        <v>5.5E-2</v>
      </c>
      <c r="H52" s="8">
        <f>ROUND(F52*G52,3)</f>
        <v>0</v>
      </c>
    </row>
    <row r="53" spans="1:8">
      <c r="A53" s="64"/>
      <c r="B53" s="64"/>
      <c r="C53" s="64"/>
      <c r="D53" s="64"/>
      <c r="E53" s="64"/>
      <c r="F53" s="64"/>
      <c r="G53" s="64"/>
      <c r="H53" s="69"/>
    </row>
    <row r="54" spans="1:8">
      <c r="A54" s="97" t="s">
        <v>53</v>
      </c>
      <c r="B54" s="79" t="s">
        <v>8</v>
      </c>
      <c r="C54" s="64"/>
      <c r="D54" s="64"/>
      <c r="E54" s="64"/>
      <c r="F54" s="64"/>
      <c r="G54" s="79" t="s">
        <v>11</v>
      </c>
      <c r="H54" s="79" t="s">
        <v>12</v>
      </c>
    </row>
    <row r="55" spans="1:8">
      <c r="A55" s="64"/>
      <c r="B55" s="13">
        <f>'80-120-40'!I52</f>
        <v>0</v>
      </c>
      <c r="C55" s="64"/>
      <c r="D55" s="64"/>
      <c r="E55" s="64"/>
      <c r="F55" s="64"/>
      <c r="G55" s="114">
        <v>0.06</v>
      </c>
      <c r="H55" s="11">
        <f>ROUND(B55*G55,3)</f>
        <v>0</v>
      </c>
    </row>
    <row r="56" spans="1:8">
      <c r="A56" s="110"/>
      <c r="B56" s="110"/>
      <c r="C56" s="110"/>
      <c r="D56" s="110"/>
      <c r="E56" s="110"/>
      <c r="F56" s="64"/>
      <c r="G56" s="64"/>
      <c r="H56" s="69"/>
    </row>
    <row r="57" spans="1:8">
      <c r="A57" s="78" t="s">
        <v>54</v>
      </c>
      <c r="B57" s="64"/>
      <c r="C57" s="64"/>
      <c r="D57" s="64"/>
      <c r="E57" s="64"/>
      <c r="F57" s="69"/>
      <c r="G57" s="69" t="s">
        <v>165</v>
      </c>
      <c r="H57" s="79" t="s">
        <v>12</v>
      </c>
    </row>
    <row r="58" spans="1:8">
      <c r="A58" s="64"/>
      <c r="B58" s="64"/>
      <c r="C58" s="64"/>
      <c r="D58" s="64"/>
      <c r="E58" s="64"/>
      <c r="F58" s="69" t="s">
        <v>55</v>
      </c>
      <c r="G58" s="115">
        <v>0</v>
      </c>
      <c r="H58" s="25">
        <f>'80-120-40'!J185</f>
        <v>0</v>
      </c>
    </row>
    <row r="59" spans="1:8">
      <c r="A59" s="64"/>
      <c r="B59" s="69" t="s">
        <v>56</v>
      </c>
      <c r="C59" s="64"/>
      <c r="D59" s="64"/>
      <c r="E59" s="64" t="s">
        <v>57</v>
      </c>
      <c r="F59" s="69" t="s">
        <v>58</v>
      </c>
      <c r="G59" s="64"/>
      <c r="H59" s="25">
        <f>'80-120-40'!J205</f>
        <v>0</v>
      </c>
    </row>
    <row r="60" spans="1:8">
      <c r="A60" s="69" t="s">
        <v>59</v>
      </c>
      <c r="B60" s="144">
        <v>0</v>
      </c>
      <c r="C60" s="64"/>
      <c r="D60" s="64"/>
      <c r="E60" s="64"/>
      <c r="F60" s="64"/>
      <c r="G60" s="67" t="s">
        <v>60</v>
      </c>
      <c r="H60" s="11">
        <f>IF(B60&gt;=2000,ROUND(SUM(H58:H59)*G58,3),ROUND(SUM(H58:H59),3))</f>
        <v>0</v>
      </c>
    </row>
    <row r="61" spans="1:8">
      <c r="A61" s="64"/>
      <c r="B61" s="64"/>
      <c r="C61" s="15"/>
      <c r="D61" s="64"/>
      <c r="E61" s="64"/>
      <c r="F61" s="64"/>
      <c r="G61" s="64"/>
      <c r="H61" s="69"/>
    </row>
    <row r="62" spans="1:8">
      <c r="A62" s="69" t="str">
        <f>IF(C6="N","Local Charter Schools' FTE MEM"," ")</f>
        <v xml:space="preserve"> </v>
      </c>
      <c r="B62" s="145">
        <v>0</v>
      </c>
      <c r="C62" s="69"/>
      <c r="D62" s="26"/>
      <c r="E62" s="64"/>
      <c r="F62" s="64"/>
      <c r="G62" s="67" t="s">
        <v>61</v>
      </c>
      <c r="H62" s="27">
        <f>IF(AND(B63&gt;0,B63&lt;4000),ROUND(((4000-B63)/4000)*(0.15*B63),3),0)</f>
        <v>0</v>
      </c>
    </row>
    <row r="63" spans="1:8">
      <c r="A63" s="69" t="str">
        <f>IF(C6="N","District &amp; Local Charter Total FTE MEM","")</f>
        <v/>
      </c>
      <c r="B63" s="87">
        <f>IF(C6="N",ROUND(B28+B62,2),0)</f>
        <v>0</v>
      </c>
      <c r="C63" s="28" t="s">
        <v>57</v>
      </c>
      <c r="D63" s="64"/>
      <c r="E63" s="64"/>
      <c r="F63" s="64"/>
      <c r="G63" s="69" t="s">
        <v>62</v>
      </c>
      <c r="H63" s="116"/>
    </row>
    <row r="64" spans="1:8">
      <c r="A64" s="64"/>
      <c r="B64" s="64"/>
      <c r="C64" s="29"/>
      <c r="D64" s="64"/>
      <c r="E64" s="64"/>
      <c r="F64" s="64"/>
      <c r="G64" s="69"/>
      <c r="H64" s="69"/>
    </row>
    <row r="65" spans="1:10">
      <c r="A65" s="64"/>
      <c r="B65" s="64"/>
      <c r="C65" s="69"/>
      <c r="D65" s="28"/>
      <c r="E65" s="64"/>
      <c r="F65" s="64"/>
      <c r="G65" s="67" t="s">
        <v>63</v>
      </c>
      <c r="H65" s="30">
        <f>IF(AND(B63&lt;200,B63&gt;0),ROUND(200-B63,3),0)</f>
        <v>0</v>
      </c>
    </row>
    <row r="66" spans="1:10">
      <c r="A66" s="64"/>
      <c r="B66" s="64"/>
      <c r="C66" s="69"/>
      <c r="D66" s="29"/>
      <c r="E66" s="64"/>
      <c r="F66" s="64"/>
      <c r="G66" s="69" t="s">
        <v>62</v>
      </c>
      <c r="H66" s="116"/>
    </row>
    <row r="67" spans="1:10">
      <c r="A67" s="64"/>
      <c r="B67" s="64"/>
      <c r="C67" s="69"/>
      <c r="D67" s="31"/>
      <c r="E67" s="63"/>
      <c r="F67" s="64"/>
      <c r="G67" s="67"/>
      <c r="H67" s="69"/>
      <c r="I67" s="3"/>
      <c r="J67" s="148"/>
    </row>
    <row r="68" spans="1:10">
      <c r="A68" s="78" t="s">
        <v>64</v>
      </c>
      <c r="B68" s="64"/>
      <c r="C68" s="68" t="s">
        <v>65</v>
      </c>
      <c r="D68" s="68" t="s">
        <v>66</v>
      </c>
      <c r="E68" s="68" t="s">
        <v>67</v>
      </c>
      <c r="F68" s="64"/>
      <c r="G68" s="68" t="s">
        <v>169</v>
      </c>
      <c r="H68" s="69"/>
    </row>
    <row r="69" spans="1:10">
      <c r="A69" s="69" t="s">
        <v>68</v>
      </c>
      <c r="B69" s="79" t="s">
        <v>69</v>
      </c>
      <c r="C69" s="68" t="s">
        <v>70</v>
      </c>
      <c r="D69" s="68" t="s">
        <v>71</v>
      </c>
      <c r="E69" s="68" t="s">
        <v>72</v>
      </c>
      <c r="F69" s="68" t="s">
        <v>73</v>
      </c>
      <c r="G69" s="68" t="s">
        <v>74</v>
      </c>
      <c r="H69" s="79" t="s">
        <v>12</v>
      </c>
    </row>
    <row r="70" spans="1:10">
      <c r="A70" s="69" t="s">
        <v>75</v>
      </c>
      <c r="B70" s="32">
        <f>B28</f>
        <v>0</v>
      </c>
      <c r="C70" s="62">
        <v>0</v>
      </c>
      <c r="D70" s="57" t="str">
        <f>IF(C70&gt;0.4,"Y","N")</f>
        <v>N</v>
      </c>
      <c r="E70" s="62"/>
      <c r="F70" s="117" t="str">
        <f>IF(AND(D70="Y",E70="Y"),"Y","N")</f>
        <v>N</v>
      </c>
      <c r="G70" s="50">
        <v>0.15</v>
      </c>
      <c r="H70" s="11">
        <f>IF(AND(D70="Y",E70="N"),ROUND((B28*C70)*G70,3),0)</f>
        <v>0</v>
      </c>
    </row>
    <row r="71" spans="1:10">
      <c r="A71" s="64"/>
      <c r="B71" s="64"/>
      <c r="C71" s="64"/>
      <c r="D71" s="64"/>
      <c r="E71" s="33"/>
      <c r="F71" s="33"/>
      <c r="G71" s="64"/>
      <c r="H71" s="69"/>
    </row>
    <row r="72" spans="1:10" s="3" customFormat="1">
      <c r="A72" s="111" t="s">
        <v>76</v>
      </c>
      <c r="B72" s="79" t="s">
        <v>69</v>
      </c>
      <c r="C72" s="68"/>
      <c r="D72" s="68"/>
      <c r="E72" s="68"/>
      <c r="F72" s="64"/>
      <c r="G72" s="118" t="s">
        <v>77</v>
      </c>
      <c r="H72" s="79" t="s">
        <v>12</v>
      </c>
    </row>
    <row r="73" spans="1:10">
      <c r="A73" s="68"/>
      <c r="B73" s="32">
        <f>B28</f>
        <v>0</v>
      </c>
      <c r="C73" s="64"/>
      <c r="D73" s="64"/>
      <c r="E73" s="64"/>
      <c r="F73" s="64"/>
      <c r="G73" s="48">
        <v>0</v>
      </c>
      <c r="H73" s="102">
        <f>IF(B73&gt;0,ROUND(G73*B73,3),0)</f>
        <v>0</v>
      </c>
    </row>
    <row r="74" spans="1:10">
      <c r="A74" s="64"/>
      <c r="B74" s="64"/>
      <c r="C74" s="64"/>
      <c r="D74" s="64"/>
      <c r="E74" s="64"/>
      <c r="F74" s="64"/>
      <c r="G74" s="64"/>
      <c r="H74" s="69"/>
      <c r="I74" s="3"/>
    </row>
    <row r="75" spans="1:10">
      <c r="A75" s="111" t="s">
        <v>78</v>
      </c>
      <c r="B75" s="64"/>
      <c r="C75" s="64"/>
      <c r="D75" s="69"/>
      <c r="E75" s="64"/>
      <c r="F75" s="64"/>
      <c r="G75" s="64"/>
      <c r="H75" s="69"/>
      <c r="I75" s="3"/>
    </row>
    <row r="76" spans="1:10" ht="27.6">
      <c r="A76" s="65"/>
      <c r="B76" s="119" t="s">
        <v>170</v>
      </c>
      <c r="C76" s="120" t="s">
        <v>172</v>
      </c>
      <c r="D76" s="120" t="s">
        <v>171</v>
      </c>
      <c r="E76" s="64"/>
      <c r="F76" s="64"/>
      <c r="G76" s="64"/>
      <c r="H76" s="79" t="s">
        <v>12</v>
      </c>
      <c r="I76" s="3"/>
    </row>
    <row r="77" spans="1:10">
      <c r="A77" s="64"/>
      <c r="B77" s="49">
        <v>0</v>
      </c>
      <c r="C77" s="49">
        <v>0</v>
      </c>
      <c r="D77" s="121">
        <f>'80-120-40'!L27</f>
        <v>0</v>
      </c>
      <c r="E77" s="64"/>
      <c r="F77" s="64"/>
      <c r="G77" s="64"/>
      <c r="H77" s="122">
        <f>IF($C$8="N",IFERROR(IF(((C77-B77)/B77)&gt;=0.01,(ROUND((((C77-B77)-(C77*0.01))*1.5),3)+ROUND(((C77-B77)*0.5),3)),0),0),IFERROR(IF(((D77-B77)/B77)&gt;=0.01,(ROUND((((D77-B77)-(D77*0.01))*1.5),3)+ROUND(((D77-B77)*0.5),3)),0),0))</f>
        <v>0</v>
      </c>
      <c r="I77" s="3"/>
    </row>
    <row r="78" spans="1:10">
      <c r="A78" s="64"/>
      <c r="B78" s="123"/>
      <c r="C78" s="64"/>
      <c r="D78" s="64"/>
      <c r="E78" s="64"/>
      <c r="F78" s="64"/>
      <c r="G78" s="64"/>
      <c r="H78" s="124"/>
      <c r="I78" s="3"/>
    </row>
    <row r="79" spans="1:10" ht="14.4">
      <c r="A79"/>
      <c r="B79" s="64"/>
      <c r="C79" s="64"/>
      <c r="D79" s="125"/>
      <c r="E79" s="64"/>
      <c r="F79" s="64"/>
      <c r="G79" s="64"/>
      <c r="H79" s="69"/>
    </row>
    <row r="80" spans="1:10">
      <c r="A80" s="111" t="s">
        <v>79</v>
      </c>
      <c r="B80" s="64"/>
      <c r="C80" s="92" t="s">
        <v>168</v>
      </c>
      <c r="D80" s="104" t="s">
        <v>191</v>
      </c>
      <c r="E80" s="64"/>
      <c r="F80" s="64"/>
      <c r="G80" s="79" t="s">
        <v>11</v>
      </c>
      <c r="H80" s="79" t="s">
        <v>12</v>
      </c>
    </row>
    <row r="81" spans="1:10">
      <c r="A81" s="64"/>
      <c r="B81" s="64"/>
      <c r="C81" s="58">
        <v>0</v>
      </c>
      <c r="D81" s="146">
        <v>0</v>
      </c>
      <c r="E81" s="64"/>
      <c r="F81" s="64"/>
      <c r="G81" s="114">
        <v>1.5</v>
      </c>
      <c r="H81" s="11">
        <f>IF($C$8="N",ROUND(C81*G81,3),ROUND(D81*G81,3))</f>
        <v>0</v>
      </c>
    </row>
    <row r="82" spans="1:10">
      <c r="A82" s="64"/>
      <c r="B82" s="64"/>
      <c r="C82" s="18"/>
      <c r="D82" s="64"/>
      <c r="E82" s="64"/>
      <c r="F82" s="64"/>
      <c r="G82" s="64"/>
      <c r="H82" s="69"/>
      <c r="J82" s="1"/>
    </row>
    <row r="83" spans="1:10">
      <c r="A83" s="111" t="s">
        <v>80</v>
      </c>
      <c r="B83" s="79" t="s">
        <v>81</v>
      </c>
      <c r="C83" s="64"/>
      <c r="D83" s="79" t="s">
        <v>82</v>
      </c>
      <c r="E83" s="64"/>
      <c r="F83" s="64"/>
      <c r="G83" s="79" t="s">
        <v>11</v>
      </c>
      <c r="H83" s="79" t="s">
        <v>12</v>
      </c>
    </row>
    <row r="84" spans="1:10">
      <c r="A84" s="126" t="s">
        <v>62</v>
      </c>
      <c r="B84" s="13">
        <f>'80-120-40'!I208</f>
        <v>0</v>
      </c>
      <c r="C84" s="64"/>
      <c r="D84" s="13">
        <f>'80-120-40'!I211</f>
        <v>0</v>
      </c>
      <c r="E84" s="64"/>
      <c r="F84" s="64"/>
      <c r="G84" s="114">
        <v>0.25</v>
      </c>
      <c r="H84" s="127">
        <f>IF(C6="Y",0,IF(B84=0,0,ROUND((B84)*(D84/B84)*$G$84,3)))</f>
        <v>0</v>
      </c>
    </row>
    <row r="85" spans="1:10">
      <c r="A85" s="64"/>
      <c r="B85" s="64"/>
      <c r="C85" s="64"/>
      <c r="D85" s="64"/>
      <c r="E85" s="64"/>
      <c r="F85" s="64"/>
      <c r="G85" s="64"/>
      <c r="H85" s="69"/>
    </row>
    <row r="86" spans="1:10">
      <c r="A86" s="111" t="s">
        <v>83</v>
      </c>
      <c r="B86" s="79" t="s">
        <v>8</v>
      </c>
      <c r="C86" s="64"/>
      <c r="D86" s="64"/>
      <c r="E86" s="63"/>
      <c r="F86" s="64"/>
      <c r="G86" s="64"/>
      <c r="H86" s="69"/>
    </row>
    <row r="87" spans="1:10">
      <c r="A87" s="126" t="s">
        <v>62</v>
      </c>
      <c r="B87" s="13">
        <f>'80-120-40'!I214</f>
        <v>0</v>
      </c>
      <c r="C87" s="64"/>
      <c r="D87" s="64"/>
      <c r="E87" s="63"/>
      <c r="F87" s="64"/>
      <c r="G87" s="79" t="s">
        <v>11</v>
      </c>
      <c r="H87" s="79" t="s">
        <v>12</v>
      </c>
    </row>
    <row r="88" spans="1:10">
      <c r="A88" s="69"/>
      <c r="B88" s="64"/>
      <c r="C88" s="64"/>
      <c r="D88" s="64"/>
      <c r="E88" s="63"/>
      <c r="F88" s="64"/>
      <c r="G88" s="114">
        <v>0.1</v>
      </c>
      <c r="H88" s="116">
        <f>ROUND(B87*G88,3)</f>
        <v>0</v>
      </c>
    </row>
    <row r="89" spans="1:10">
      <c r="A89" s="111" t="s">
        <v>84</v>
      </c>
      <c r="B89" s="79" t="s">
        <v>8</v>
      </c>
      <c r="C89" s="64"/>
      <c r="D89" s="64"/>
      <c r="E89" s="64"/>
      <c r="F89" s="64"/>
      <c r="G89" s="64"/>
      <c r="H89" s="69"/>
      <c r="I89" s="3"/>
    </row>
    <row r="90" spans="1:10">
      <c r="A90" s="126" t="s">
        <v>62</v>
      </c>
      <c r="B90" s="13">
        <f>'80-120-40'!I217</f>
        <v>0</v>
      </c>
      <c r="C90" s="64"/>
      <c r="D90" s="64"/>
      <c r="E90" s="63"/>
      <c r="F90" s="64"/>
      <c r="G90" s="79" t="s">
        <v>11</v>
      </c>
      <c r="H90" s="79" t="s">
        <v>12</v>
      </c>
    </row>
    <row r="91" spans="1:10">
      <c r="A91" s="64"/>
      <c r="B91" s="64"/>
      <c r="C91" s="64"/>
      <c r="D91" s="64"/>
      <c r="E91" s="63"/>
      <c r="F91" s="64"/>
      <c r="G91" s="114">
        <v>0.1</v>
      </c>
      <c r="H91" s="116">
        <f>ROUND(B90*G91,3)</f>
        <v>0</v>
      </c>
    </row>
    <row r="92" spans="1:10" ht="14.4">
      <c r="A92" s="64"/>
      <c r="B92" s="64"/>
      <c r="C92" s="64"/>
      <c r="D92" s="64"/>
      <c r="E92" s="63"/>
      <c r="F92" s="64"/>
      <c r="G92" s="64"/>
      <c r="H92" s="128"/>
    </row>
    <row r="93" spans="1:10">
      <c r="A93" s="111" t="s">
        <v>85</v>
      </c>
      <c r="B93" s="34"/>
      <c r="C93" s="34"/>
      <c r="D93" s="64"/>
      <c r="E93" s="63"/>
      <c r="F93" s="64"/>
      <c r="G93" s="35"/>
      <c r="H93" s="129"/>
      <c r="J93" s="149"/>
    </row>
    <row r="94" spans="1:10">
      <c r="A94" s="69" t="s">
        <v>86</v>
      </c>
      <c r="B94" s="49" t="s">
        <v>87</v>
      </c>
      <c r="C94" s="130" t="s">
        <v>88</v>
      </c>
      <c r="D94" s="34"/>
      <c r="E94" s="35"/>
      <c r="F94" s="64"/>
      <c r="G94" s="79" t="s">
        <v>11</v>
      </c>
      <c r="H94" s="79" t="s">
        <v>12</v>
      </c>
    </row>
    <row r="95" spans="1:10">
      <c r="A95" s="64"/>
      <c r="B95" s="64"/>
      <c r="C95" s="64"/>
      <c r="D95" s="69" t="s">
        <v>89</v>
      </c>
      <c r="E95" s="49">
        <v>0</v>
      </c>
      <c r="F95" s="64"/>
      <c r="G95" s="114">
        <v>0.14699999999999999</v>
      </c>
      <c r="H95" s="127">
        <f>ROUND(G95*E95,3)</f>
        <v>0</v>
      </c>
    </row>
    <row r="96" spans="1:10">
      <c r="A96" s="64"/>
      <c r="B96" s="64"/>
      <c r="C96" s="130" t="s">
        <v>90</v>
      </c>
      <c r="D96" s="34"/>
      <c r="E96" s="64"/>
      <c r="F96" s="64"/>
      <c r="G96" s="114"/>
      <c r="H96" s="127"/>
    </row>
    <row r="97" spans="1:10">
      <c r="A97" s="64"/>
      <c r="B97" s="64"/>
      <c r="C97" s="64"/>
      <c r="D97" s="69" t="s">
        <v>91</v>
      </c>
      <c r="E97" s="49">
        <v>0</v>
      </c>
      <c r="F97" s="64"/>
      <c r="G97" s="114">
        <v>0.17</v>
      </c>
      <c r="H97" s="127">
        <f>ROUND(G97*E97,3)</f>
        <v>0</v>
      </c>
    </row>
    <row r="98" spans="1:10">
      <c r="A98" s="64"/>
      <c r="B98" s="64"/>
      <c r="C98" s="64"/>
      <c r="D98" s="64"/>
      <c r="E98" s="64"/>
      <c r="F98" s="64"/>
      <c r="G98" s="67"/>
      <c r="H98" s="69"/>
      <c r="I98" s="153"/>
    </row>
    <row r="99" spans="1:10" ht="14.4">
      <c r="A99" s="111" t="s">
        <v>94</v>
      </c>
      <c r="B99"/>
      <c r="C99"/>
      <c r="D99"/>
      <c r="E99" s="63"/>
      <c r="F99"/>
      <c r="G99" s="79" t="s">
        <v>11</v>
      </c>
      <c r="H99" s="79" t="s">
        <v>12</v>
      </c>
    </row>
    <row r="100" spans="1:10" ht="14.4">
      <c r="A100" s="64"/>
      <c r="B100" t="s">
        <v>159</v>
      </c>
      <c r="C100"/>
      <c r="D100"/>
      <c r="E100"/>
      <c r="F100"/>
      <c r="G100" s="114">
        <v>1.2E-2</v>
      </c>
      <c r="H100" s="37">
        <f>'Calendar Data'!O190</f>
        <v>0</v>
      </c>
      <c r="J100" s="1"/>
    </row>
    <row r="101" spans="1:10" ht="14.4">
      <c r="A101" s="110"/>
      <c r="B101"/>
      <c r="C101" s="64"/>
      <c r="D101"/>
      <c r="E101" s="63"/>
      <c r="F101"/>
      <c r="G101" s="67"/>
      <c r="H101" s="31"/>
    </row>
    <row r="102" spans="1:10" ht="14.4">
      <c r="A102" s="111" t="s">
        <v>95</v>
      </c>
      <c r="B102"/>
      <c r="C102"/>
      <c r="D102"/>
      <c r="E102" s="63"/>
      <c r="F102"/>
      <c r="G102" s="79" t="s">
        <v>11</v>
      </c>
      <c r="H102" s="79" t="s">
        <v>12</v>
      </c>
    </row>
    <row r="103" spans="1:10" ht="14.4">
      <c r="A103" s="68"/>
      <c r="B103" t="s">
        <v>159</v>
      </c>
      <c r="C103"/>
      <c r="D103"/>
      <c r="E103"/>
      <c r="F103"/>
      <c r="G103" s="114">
        <v>1.6E-2</v>
      </c>
      <c r="H103" s="37">
        <f>'Calendar Data'!P190</f>
        <v>0</v>
      </c>
      <c r="J103" s="1"/>
    </row>
    <row r="104" spans="1:10" ht="14.4">
      <c r="A104" s="69"/>
      <c r="B104"/>
      <c r="C104" s="64"/>
      <c r="D104" s="64"/>
      <c r="E104" s="64"/>
      <c r="F104" s="64"/>
      <c r="G104" s="64"/>
      <c r="H104" s="69"/>
    </row>
    <row r="105" spans="1:10">
      <c r="A105" s="64"/>
      <c r="B105" s="64"/>
      <c r="C105" s="64"/>
      <c r="D105" s="64"/>
      <c r="E105" s="64"/>
      <c r="F105" s="64"/>
      <c r="G105" s="67" t="s">
        <v>92</v>
      </c>
      <c r="H105" s="102">
        <f>ROUND(H33+H42+H49+H55+H81+H52+H60+H62+H65+H70+H73+H77+H91+H88+H84+H95+H97+H100+H103,3)</f>
        <v>0</v>
      </c>
    </row>
    <row r="106" spans="1:10">
      <c r="A106" s="64"/>
      <c r="B106" s="64"/>
      <c r="C106" s="64"/>
      <c r="D106" s="64"/>
      <c r="E106" s="64"/>
      <c r="F106" s="64"/>
      <c r="G106" s="67"/>
      <c r="H106" s="69"/>
      <c r="I106" s="3"/>
    </row>
    <row r="107" spans="1:10">
      <c r="A107" s="97" t="s">
        <v>93</v>
      </c>
      <c r="B107" s="131"/>
      <c r="C107" s="64"/>
      <c r="D107" s="36"/>
      <c r="E107" s="64"/>
      <c r="F107" s="64"/>
      <c r="G107" s="67"/>
      <c r="H107" s="79" t="s">
        <v>12</v>
      </c>
    </row>
    <row r="108" spans="1:10">
      <c r="A108" s="64"/>
      <c r="B108" s="79" t="s">
        <v>163</v>
      </c>
      <c r="C108" s="48">
        <v>0</v>
      </c>
      <c r="D108" s="64"/>
      <c r="E108" s="64"/>
      <c r="F108" s="64"/>
      <c r="G108" s="69" t="s">
        <v>167</v>
      </c>
      <c r="H108" s="27">
        <f>IF(AND(B28&lt;=200,C108&gt;H105),ROUND(C108-H105,3),0)</f>
        <v>0</v>
      </c>
    </row>
    <row r="109" spans="1:10">
      <c r="A109" s="64"/>
      <c r="B109" s="64"/>
      <c r="C109" s="64"/>
      <c r="D109" s="64"/>
      <c r="E109" s="64"/>
      <c r="F109" s="64"/>
      <c r="G109" s="67"/>
      <c r="H109" s="132"/>
      <c r="I109" s="3"/>
    </row>
    <row r="110" spans="1:10">
      <c r="A110" s="64"/>
      <c r="B110" s="64"/>
      <c r="C110" s="64"/>
      <c r="D110" s="64"/>
      <c r="E110" s="64"/>
      <c r="F110" s="64"/>
      <c r="G110" s="67" t="s">
        <v>164</v>
      </c>
      <c r="H110" s="102">
        <f>ROUND(H105+H108,3)</f>
        <v>0</v>
      </c>
    </row>
    <row r="111" spans="1:10">
      <c r="A111" s="64"/>
      <c r="B111" s="64"/>
      <c r="C111" s="64"/>
      <c r="D111" s="64"/>
      <c r="E111" s="64"/>
      <c r="F111" s="64"/>
      <c r="G111" s="67"/>
      <c r="H111" s="132"/>
    </row>
    <row r="112" spans="1:10">
      <c r="A112" s="64"/>
      <c r="B112" s="64"/>
      <c r="C112" s="64"/>
      <c r="D112" s="64"/>
      <c r="E112" s="63"/>
      <c r="F112" s="64"/>
      <c r="G112" s="67" t="s">
        <v>96</v>
      </c>
      <c r="H112" s="69"/>
      <c r="I112" s="47">
        <v>0</v>
      </c>
    </row>
    <row r="113" spans="1:11">
      <c r="A113" s="64"/>
      <c r="B113" s="64"/>
      <c r="C113" s="64"/>
      <c r="D113" s="64"/>
      <c r="E113" s="63"/>
      <c r="F113" s="64"/>
      <c r="G113" s="67"/>
      <c r="H113" s="69"/>
      <c r="I113" s="95"/>
    </row>
    <row r="114" spans="1:11">
      <c r="A114" s="64"/>
      <c r="B114" s="64"/>
      <c r="C114" s="64"/>
      <c r="D114" s="64"/>
      <c r="E114" s="63"/>
      <c r="F114" s="64"/>
      <c r="G114" s="67" t="s">
        <v>97</v>
      </c>
      <c r="H114" s="69"/>
      <c r="I114" s="38">
        <f>ROUND(H110*I112,2)</f>
        <v>0</v>
      </c>
    </row>
    <row r="115" spans="1:11">
      <c r="A115" s="64"/>
      <c r="B115" s="64"/>
      <c r="C115" s="64"/>
      <c r="D115" s="64"/>
      <c r="E115" s="63"/>
      <c r="F115" s="64"/>
      <c r="G115" s="67"/>
      <c r="H115" s="69"/>
      <c r="I115" s="266" t="s">
        <v>194</v>
      </c>
      <c r="K115" s="150"/>
    </row>
    <row r="116" spans="1:11">
      <c r="A116" s="64"/>
      <c r="B116" s="64"/>
      <c r="C116" s="64"/>
      <c r="D116" s="63"/>
      <c r="E116" s="64"/>
      <c r="F116" s="64"/>
      <c r="G116" s="67" t="s">
        <v>98</v>
      </c>
      <c r="H116" s="69"/>
      <c r="I116" s="133">
        <f>IF(C6="N",0,ROUND((-I114*0.02),2))</f>
        <v>0</v>
      </c>
    </row>
    <row r="117" spans="1:11" s="151" customFormat="1" ht="14.4" hidden="1">
      <c r="A117"/>
      <c r="B117"/>
      <c r="C117"/>
      <c r="D117"/>
      <c r="E117"/>
      <c r="F117"/>
      <c r="G117"/>
      <c r="H117"/>
      <c r="I117"/>
    </row>
    <row r="118" spans="1:11" hidden="1">
      <c r="A118" s="97" t="s">
        <v>99</v>
      </c>
      <c r="B118" s="64"/>
      <c r="C118" s="64"/>
      <c r="D118" s="64"/>
      <c r="E118" s="134"/>
      <c r="F118" s="68"/>
      <c r="G118" s="64"/>
      <c r="H118" s="69"/>
      <c r="I118" s="64"/>
    </row>
    <row r="119" spans="1:11" hidden="1">
      <c r="A119" s="64"/>
      <c r="B119" s="64"/>
      <c r="C119" s="64"/>
      <c r="D119" s="69" t="s">
        <v>100</v>
      </c>
      <c r="E119" s="39">
        <v>0</v>
      </c>
      <c r="F119" s="40">
        <v>0.75</v>
      </c>
      <c r="G119" s="64"/>
      <c r="H119" s="69"/>
      <c r="I119" s="135">
        <f>ROUND(F119*E119,2)</f>
        <v>0</v>
      </c>
    </row>
    <row r="120" spans="1:11" hidden="1">
      <c r="A120" s="64"/>
      <c r="B120" s="64"/>
      <c r="C120" s="64"/>
      <c r="D120" s="69" t="s">
        <v>101</v>
      </c>
      <c r="E120" s="39">
        <v>0</v>
      </c>
      <c r="F120" s="41">
        <v>0.75</v>
      </c>
      <c r="G120" s="64"/>
      <c r="H120" s="69"/>
      <c r="I120" s="135">
        <f>ROUND(F120*E120,2)</f>
        <v>0</v>
      </c>
    </row>
    <row r="121" spans="1:11" hidden="1">
      <c r="A121" s="64"/>
      <c r="B121" s="64"/>
      <c r="C121" s="64"/>
      <c r="D121" s="69" t="s">
        <v>102</v>
      </c>
      <c r="E121" s="39">
        <v>0</v>
      </c>
      <c r="F121" s="42">
        <v>0.75</v>
      </c>
      <c r="G121" s="64"/>
      <c r="H121" s="69"/>
      <c r="I121" s="135">
        <f>ROUND(F121*E121,2)</f>
        <v>0</v>
      </c>
    </row>
    <row r="122" spans="1:11" hidden="1">
      <c r="A122" s="64"/>
      <c r="B122" s="64"/>
      <c r="C122" s="64"/>
      <c r="D122" s="64"/>
      <c r="E122" s="43"/>
      <c r="F122" s="67" t="s">
        <v>103</v>
      </c>
      <c r="G122" s="64"/>
      <c r="H122" s="69"/>
      <c r="I122" s="43">
        <f>ROUND(SUM(I119:I121),2)</f>
        <v>0</v>
      </c>
    </row>
    <row r="123" spans="1:11" hidden="1">
      <c r="A123" s="64"/>
      <c r="B123" s="64"/>
      <c r="C123" s="64"/>
      <c r="D123" s="130"/>
      <c r="E123" s="64"/>
      <c r="F123" s="136" t="s">
        <v>104</v>
      </c>
      <c r="G123" s="64"/>
      <c r="H123" s="69"/>
      <c r="I123" s="38">
        <f>ROUND(-(I122),2)</f>
        <v>0</v>
      </c>
    </row>
    <row r="124" spans="1:11">
      <c r="A124" s="64"/>
      <c r="B124" s="64"/>
      <c r="C124" s="64"/>
      <c r="D124" s="64"/>
      <c r="E124" s="64"/>
      <c r="F124" s="64"/>
      <c r="G124" s="64"/>
      <c r="H124" s="69"/>
      <c r="I124" s="64"/>
    </row>
    <row r="125" spans="1:11">
      <c r="A125" s="97" t="s">
        <v>105</v>
      </c>
      <c r="B125" s="64"/>
      <c r="C125" s="64"/>
      <c r="D125" s="69" t="s">
        <v>106</v>
      </c>
      <c r="E125" s="47">
        <v>0</v>
      </c>
      <c r="F125" s="42">
        <v>0.9</v>
      </c>
      <c r="G125" s="64"/>
      <c r="H125" s="69"/>
      <c r="I125" s="135">
        <f>ROUND(F125*E125,2)</f>
        <v>0</v>
      </c>
    </row>
    <row r="126" spans="1:11">
      <c r="A126" s="64"/>
      <c r="B126" s="64"/>
      <c r="C126" s="64"/>
      <c r="D126" s="64"/>
      <c r="E126" s="137"/>
      <c r="F126" s="136" t="s">
        <v>107</v>
      </c>
      <c r="G126" s="64"/>
      <c r="H126" s="69"/>
      <c r="I126" s="38">
        <f>(-I125)</f>
        <v>0</v>
      </c>
    </row>
    <row r="127" spans="1:11" ht="14.4" thickBot="1">
      <c r="A127" s="64"/>
      <c r="B127" s="64"/>
      <c r="C127" s="64"/>
      <c r="D127" s="64"/>
      <c r="E127" s="64"/>
      <c r="F127" s="64"/>
      <c r="G127" s="64"/>
      <c r="H127" s="69"/>
      <c r="I127" s="64"/>
    </row>
    <row r="128" spans="1:11" ht="16.8" thickTop="1" thickBot="1">
      <c r="A128" s="64"/>
      <c r="B128" s="64"/>
      <c r="C128" s="64"/>
      <c r="D128" s="138" t="s">
        <v>108</v>
      </c>
      <c r="E128" s="139"/>
      <c r="F128" s="139"/>
      <c r="G128" s="139"/>
      <c r="H128" s="140"/>
      <c r="I128" s="141">
        <f>ROUND(I114+I116+I123+I126,2)</f>
        <v>0</v>
      </c>
      <c r="J128" s="151"/>
    </row>
    <row r="129" ht="14.4" thickTop="1"/>
  </sheetData>
  <sheetProtection algorithmName="SHA-512" hashValue="B4Ik2UQTRdYn42ukE2ZeZiy+DpRnJR9ulvDOY/m4wt2eDq4fgXzehXyc79gfq1jyqEp6PzBTWUfjz0Bj6ZWBCA==" saltValue="31Rq+Y63yyDaZ3+8RVHshw==" spinCount="100000" sheet="1" objects="1" scenarios="1"/>
  <mergeCells count="3">
    <mergeCell ref="A1:I1"/>
    <mergeCell ref="C2:E2"/>
    <mergeCell ref="C3:E3"/>
  </mergeCells>
  <conditionalFormatting sqref="C30:C32 D44:D49 D51:D52 D76:D77 D80:D81 B108:C108">
    <cfRule type="expression" dxfId="3" priority="2">
      <formula>$C$8="Y"</formula>
    </cfRule>
  </conditionalFormatting>
  <conditionalFormatting sqref="C44:C49 C51:C52 C76:C77 C80:C81">
    <cfRule type="expression" dxfId="2" priority="1">
      <formula>$C$8="Y"</formula>
    </cfRule>
    <cfRule type="expression" dxfId="1" priority="4">
      <formula>$C$8="N"</formula>
    </cfRule>
  </conditionalFormatting>
  <conditionalFormatting sqref="D44:D49 D51:D52 D76:D77 D80:D81 B108:C108">
    <cfRule type="expression" dxfId="0" priority="3">
      <formula>$C$8="N"</formula>
    </cfRule>
  </conditionalFormatting>
  <dataValidations count="3">
    <dataValidation type="list" allowBlank="1" showInputMessage="1" showErrorMessage="1" sqref="B94" xr:uid="{2E0F417E-5181-4053-8957-B6473EDBD01D}">
      <formula1>"YES,NO"</formula1>
    </dataValidation>
    <dataValidation type="list" allowBlank="1" showInputMessage="1" showErrorMessage="1" sqref="E70" xr:uid="{E7058014-C72B-4087-8F0A-6720FF6B87B8}">
      <formula1>"Y,N"</formula1>
    </dataValidation>
    <dataValidation type="list" allowBlank="1" showInputMessage="1" showErrorMessage="1" sqref="C6 C8" xr:uid="{37498513-DBC8-45BB-92A4-E77DA3A7D346}">
      <formula1>"Select…,Y,N"</formula1>
    </dataValidation>
  </dataValidations>
  <printOptions horizontalCentered="1"/>
  <pageMargins left="0.75" right="0.75" top="1" bottom="1" header="0.5" footer="0.5"/>
  <pageSetup scale="48" orientation="portrait" r:id="rId1"/>
  <headerFooter>
    <oddHeader>&amp;C&amp;G</oddHeader>
    <oddFooter>&amp;L&amp;"-,Bold"&amp;F&amp;C&amp;"-,Bold"&amp;A&amp;R&amp;"-,Bold"&amp;P of &amp;N</oddFooter>
  </headerFooter>
  <rowBreaks count="1" manualBreakCount="1">
    <brk id="73" max="8" man="1"/>
  </rowBreaks>
  <colBreaks count="1" manualBreakCount="1">
    <brk id="9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396F-E3AF-4191-A3D7-69F7842EFDD3}">
  <dimension ref="A1:B16"/>
  <sheetViews>
    <sheetView workbookViewId="0">
      <selection activeCell="F20" sqref="F20"/>
    </sheetView>
  </sheetViews>
  <sheetFormatPr defaultRowHeight="14.4"/>
  <cols>
    <col min="2" max="2" width="10.5546875" bestFit="1" customWidth="1"/>
  </cols>
  <sheetData>
    <row r="1" spans="1:2" ht="15" thickBot="1">
      <c r="A1" s="173"/>
      <c r="B1" s="173"/>
    </row>
    <row r="2" spans="1:2">
      <c r="A2" s="174" t="s">
        <v>149</v>
      </c>
      <c r="B2" s="175">
        <v>12</v>
      </c>
    </row>
    <row r="3" spans="1:2">
      <c r="A3" s="176" t="s">
        <v>150</v>
      </c>
      <c r="B3" s="177">
        <v>2023</v>
      </c>
    </row>
    <row r="4" spans="1:2" ht="15" thickBot="1">
      <c r="A4" s="178" t="s">
        <v>111</v>
      </c>
      <c r="B4" s="179">
        <f>WORKDAY(DATE(B3,B2,0),1)</f>
        <v>45261</v>
      </c>
    </row>
    <row r="5" spans="1:2" ht="15" thickBot="1">
      <c r="A5" s="173"/>
      <c r="B5" s="173"/>
    </row>
    <row r="6" spans="1:2">
      <c r="A6" s="174" t="s">
        <v>151</v>
      </c>
      <c r="B6" s="175">
        <v>4</v>
      </c>
    </row>
    <row r="7" spans="1:2">
      <c r="A7" s="176" t="s">
        <v>152</v>
      </c>
      <c r="B7" s="180">
        <v>2</v>
      </c>
    </row>
    <row r="8" spans="1:2">
      <c r="A8" s="176" t="s">
        <v>153</v>
      </c>
      <c r="B8" s="180">
        <v>2</v>
      </c>
    </row>
    <row r="9" spans="1:2">
      <c r="A9" s="176" t="s">
        <v>154</v>
      </c>
      <c r="B9" s="180">
        <f>B3+1</f>
        <v>2024</v>
      </c>
    </row>
    <row r="10" spans="1:2" ht="15" thickBot="1">
      <c r="A10" s="178" t="s">
        <v>112</v>
      </c>
      <c r="B10" s="179">
        <f>DATE(B9,B8,1+7*B7)-WEEKDAY(DATE(B9,B8,8-B6))</f>
        <v>45336</v>
      </c>
    </row>
    <row r="11" spans="1:2" ht="15" thickBot="1"/>
    <row r="12" spans="1:2">
      <c r="A12" s="174" t="s">
        <v>155</v>
      </c>
      <c r="B12" s="175">
        <v>4</v>
      </c>
    </row>
    <row r="13" spans="1:2">
      <c r="A13" s="176" t="s">
        <v>156</v>
      </c>
      <c r="B13" s="180">
        <v>2</v>
      </c>
    </row>
    <row r="14" spans="1:2">
      <c r="A14" s="176" t="s">
        <v>157</v>
      </c>
      <c r="B14" s="180">
        <v>10</v>
      </c>
    </row>
    <row r="15" spans="1:2">
      <c r="A15" s="176" t="s">
        <v>158</v>
      </c>
      <c r="B15" s="180">
        <f>B9</f>
        <v>2024</v>
      </c>
    </row>
    <row r="16" spans="1:2" ht="15" thickBot="1">
      <c r="A16" s="178" t="s">
        <v>114</v>
      </c>
      <c r="B16" s="179">
        <f>DATE(B15,B14,1+7*B13)-WEEKDAY(DATE(B15,B14,8-B12))</f>
        <v>45574</v>
      </c>
    </row>
  </sheetData>
  <sheetProtection algorithmName="SHA-512" hashValue="lydON4NUIIcRh2IA0oQh0ueFw7cXlG1X5LAnvhl8+5+TSn0glxXK0umFeiwbEiD6IL2Xe1EHihbd8RNLGMsYdg==" saltValue="E2u3CEUD3F8KzJLa26LR2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F5570-5918-48A3-947C-0BFAD20AD6B3}">
  <ds:schemaRefs>
    <ds:schemaRef ds:uri="f31b0f60-fd0c-42a1-8924-8e870d476e8f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5472AD-5F0C-4E1F-8261-95B9F3484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15F88-9584-49C5-98E9-C48B80613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80-120-40</vt:lpstr>
      <vt:lpstr>Calendar Data</vt:lpstr>
      <vt:lpstr>910B5</vt:lpstr>
      <vt:lpstr>Reporting Dates</vt:lpstr>
      <vt:lpstr>'80-120-40'!Print_Area</vt:lpstr>
      <vt:lpstr>'910B5'!Print_Area</vt:lpstr>
      <vt:lpstr>'80-120-40'!Print_Titles</vt:lpstr>
      <vt:lpstr>'910B5'!Print_Titles</vt:lpstr>
      <vt:lpstr>'Calendar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Cordova, Sara, PED</dc:creator>
  <cp:lastModifiedBy>Cordova, Sara, PED</cp:lastModifiedBy>
  <cp:lastPrinted>2024-03-26T00:41:30Z</cp:lastPrinted>
  <dcterms:created xsi:type="dcterms:W3CDTF">2024-03-25T16:28:05Z</dcterms:created>
  <dcterms:modified xsi:type="dcterms:W3CDTF">2024-03-27T17:54:34Z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